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sgks\Users2\Планово-экономический отдел\План дотации\РАСКРЫТИЕ ИНФОРМАЦИИ\РИ 2019\до 1 июня Нярьяна-Вындер в 2019\раскрываем на сайте\"/>
    </mc:Choice>
  </mc:AlternateContent>
  <bookViews>
    <workbookView xWindow="360" yWindow="60" windowWidth="15315" windowHeight="10290"/>
  </bookViews>
  <sheets>
    <sheet name="затраты" sheetId="1" r:id="rId1"/>
    <sheet name="20 ЭЭ" sheetId="2" r:id="rId2"/>
    <sheet name="проч" sheetId="3" r:id="rId3"/>
  </sheets>
  <definedNames>
    <definedName name="_xlnm.Print_Titles" localSheetId="0">затраты!$14:$15</definedName>
    <definedName name="_xlnm.Print_Area" localSheetId="0">затраты!$A$1:$DX$89</definedName>
  </definedNames>
  <calcPr calcId="162913"/>
</workbook>
</file>

<file path=xl/calcChain.xml><?xml version="1.0" encoding="utf-8"?>
<calcChain xmlns="http://schemas.openxmlformats.org/spreadsheetml/2006/main">
  <c r="CX24" i="1" l="1"/>
  <c r="CN24" i="1"/>
  <c r="CX17" i="1"/>
  <c r="CX62" i="1" l="1"/>
  <c r="CD62" i="1"/>
  <c r="CD49" i="1"/>
  <c r="CD17" i="1"/>
  <c r="CN37" i="1" l="1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12" i="2"/>
  <c r="E61" i="2"/>
  <c r="CN47" i="1"/>
  <c r="CN22" i="1"/>
  <c r="CN20" i="1"/>
  <c r="CN42" i="1"/>
  <c r="CN43" i="1"/>
  <c r="CN44" i="1"/>
  <c r="CN45" i="1"/>
  <c r="CN39" i="1"/>
  <c r="CN35" i="1"/>
  <c r="CN21" i="1"/>
  <c r="CN34" i="1"/>
  <c r="CN33" i="1"/>
  <c r="CN29" i="1"/>
  <c r="CN28" i="1"/>
  <c r="CN26" i="1"/>
  <c r="CD33" i="1"/>
  <c r="BT15" i="1"/>
  <c r="BT20" i="1" l="1"/>
  <c r="BT29" i="1"/>
  <c r="BT33" i="1"/>
  <c r="BT34" i="1"/>
  <c r="BT37" i="1"/>
  <c r="BT42" i="1"/>
  <c r="BT22" i="1"/>
  <c r="BT43" i="1"/>
  <c r="BT28" i="1"/>
  <c r="BT26" i="1"/>
  <c r="BT35" i="1"/>
  <c r="BT24" i="1"/>
  <c r="BT45" i="1"/>
  <c r="BT39" i="1"/>
  <c r="BT21" i="1"/>
  <c r="CX79" i="1" l="1"/>
  <c r="CN79" i="1"/>
  <c r="CX77" i="1"/>
  <c r="CX76" i="1"/>
  <c r="CX75" i="1" s="1"/>
  <c r="CX68" i="1"/>
  <c r="CD44" i="1"/>
  <c r="CD22" i="1" l="1"/>
  <c r="BT38" i="1"/>
  <c r="BT32" i="1" s="1"/>
  <c r="BT27" i="1" s="1"/>
  <c r="BT19" i="1"/>
  <c r="CD21" i="1"/>
  <c r="CD30" i="1"/>
  <c r="CD34" i="1"/>
  <c r="CD35" i="1"/>
  <c r="CD36" i="1"/>
  <c r="CD37" i="1"/>
  <c r="CD45" i="1"/>
  <c r="CD39" i="1"/>
  <c r="CD40" i="1"/>
  <c r="CD47" i="1"/>
  <c r="CN19" i="1"/>
  <c r="CD23" i="1"/>
  <c r="CD26" i="1"/>
  <c r="CD42" i="1"/>
  <c r="CD24" i="1"/>
  <c r="CD28" i="1"/>
  <c r="CD31" i="1"/>
  <c r="CN38" i="1"/>
  <c r="CD43" i="1"/>
  <c r="CD46" i="1"/>
  <c r="CD20" i="1"/>
  <c r="CD25" i="1"/>
  <c r="CD29" i="1"/>
  <c r="BT18" i="1" l="1"/>
  <c r="CD38" i="1"/>
  <c r="CD19" i="1"/>
  <c r="BT48" i="1"/>
  <c r="CD60" i="1"/>
  <c r="CN32" i="1"/>
  <c r="CN27" i="1" l="1"/>
  <c r="CN18" i="1" s="1"/>
  <c r="E62" i="2" l="1"/>
  <c r="DY8" i="1"/>
  <c r="CN48" i="1"/>
  <c r="CN50" i="1" s="1"/>
  <c r="CX45" i="1" l="1"/>
  <c r="CX30" i="1"/>
  <c r="DY30" i="1" s="1"/>
  <c r="CX43" i="1"/>
  <c r="CX28" i="1"/>
  <c r="CX47" i="1"/>
  <c r="CX40" i="1"/>
  <c r="CX25" i="1"/>
  <c r="CX46" i="1"/>
  <c r="CX44" i="1"/>
  <c r="CX39" i="1"/>
  <c r="CX37" i="1"/>
  <c r="DY37" i="1" s="1"/>
  <c r="CX36" i="1"/>
  <c r="DY36" i="1" s="1"/>
  <c r="CX35" i="1"/>
  <c r="DY35" i="1" s="1"/>
  <c r="CX34" i="1"/>
  <c r="DY34" i="1" s="1"/>
  <c r="CX33" i="1"/>
  <c r="CX31" i="1"/>
  <c r="DY31" i="1" s="1"/>
  <c r="CX29" i="1"/>
  <c r="DY29" i="1" s="1"/>
  <c r="CX20" i="1"/>
  <c r="CX41" i="1"/>
  <c r="CX42" i="1"/>
  <c r="CX23" i="1"/>
  <c r="CX22" i="1"/>
  <c r="CX26" i="1"/>
  <c r="CX21" i="1"/>
  <c r="CX38" i="1"/>
  <c r="DY38" i="1" s="1"/>
  <c r="CX32" i="1"/>
  <c r="CX27" i="1" l="1"/>
  <c r="DY28" i="1"/>
  <c r="CX60" i="1"/>
  <c r="CX19" i="1"/>
  <c r="CX18" i="1" l="1"/>
  <c r="CX48" i="1" s="1"/>
  <c r="CX50" i="1" s="1"/>
  <c r="DY33" i="1"/>
  <c r="CD32" i="1"/>
  <c r="CD27" i="1" s="1"/>
  <c r="DY27" i="1" l="1"/>
  <c r="CD18" i="1"/>
  <c r="CD48" i="1" s="1"/>
  <c r="CD50" i="1" s="1"/>
  <c r="DY32" i="1"/>
</calcChain>
</file>

<file path=xl/comments1.xml><?xml version="1.0" encoding="utf-8"?>
<comments xmlns="http://schemas.openxmlformats.org/spreadsheetml/2006/main">
  <authors>
    <author>econ02</author>
  </authors>
  <commentList>
    <comment ref="CX17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34 075,80 - подкл. К эл.сетям</t>
        </r>
      </text>
    </comment>
    <comment ref="BT20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топливо + материалы + прочие выплаты (по зп - спецмолоко и спецодежда)</t>
        </r>
      </text>
    </comment>
    <comment ref="BT22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лист 10 Расчет СЖКС (из плана датации):
работы по сертификации
иные работы</t>
        </r>
      </text>
    </comment>
    <comment ref="CN22" authorId="0" shapeId="0">
      <text>
        <r>
          <rPr>
            <b/>
            <sz val="9"/>
            <color indexed="81"/>
            <rFont val="Tahoma"/>
            <family val="2"/>
            <charset val="204"/>
          </rPr>
          <t>econ02:</t>
        </r>
        <r>
          <rPr>
            <sz val="9"/>
            <color indexed="81"/>
            <rFont val="Tahoma"/>
            <family val="2"/>
            <charset val="204"/>
          </rPr>
          <t xml:space="preserve">
услуги сторонних организаций
медосмотр</t>
        </r>
      </text>
    </comment>
    <comment ref="CN24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81 493,12 - подкл. К эл.сетям</t>
        </r>
      </text>
    </comment>
    <comment ref="BT29" authorId="0" shapeId="0">
      <text>
        <r>
          <rPr>
            <b/>
            <sz val="9"/>
            <color indexed="81"/>
            <rFont val="Tahoma"/>
            <charset val="1"/>
          </rPr>
          <t>лист 10</t>
        </r>
        <r>
          <rPr>
            <sz val="9"/>
            <color indexed="81"/>
            <rFont val="Tahoma"/>
            <charset val="1"/>
          </rPr>
          <t xml:space="preserve">
 земельный налог
налог на имущ</t>
        </r>
      </text>
    </comment>
    <comment ref="BT34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расходы по воде</t>
        </r>
      </text>
    </comment>
    <comment ref="BT37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лист 10 Расчет СЖКС (из плана датации):
усл.связи</t>
        </r>
      </text>
    </comment>
    <comment ref="BT39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лист 10 Расчет СЖКС (из плана датации):
усл.связи</t>
        </r>
      </text>
    </comment>
    <comment ref="BT42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лист 10 Расчет СЖКС (из плана датации):
иные расходы (тех. жидкости и оргтехника) </t>
        </r>
      </text>
    </comment>
    <comment ref="BT43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лист 10 Расчет СЖКС (из плана датации):
плата за выбросы</t>
        </r>
      </text>
    </comment>
    <comment ref="K66" authorId="0" shapeId="0">
      <text>
        <r>
          <rPr>
            <b/>
            <sz val="9"/>
            <color indexed="81"/>
            <rFont val="Tahoma"/>
            <charset val="1"/>
          </rPr>
          <t>econ02:</t>
        </r>
        <r>
          <rPr>
            <sz val="9"/>
            <color indexed="81"/>
            <rFont val="Tahoma"/>
            <charset val="1"/>
          </rPr>
          <t xml:space="preserve">
Георгий сказал оставить по 2017 г</t>
        </r>
      </text>
    </comment>
    <comment ref="CX69" authorId="0" shapeId="0">
      <text>
        <r>
          <rPr>
            <b/>
            <sz val="9"/>
            <color indexed="81"/>
            <rFont val="Tahoma"/>
            <family val="2"/>
            <charset val="204"/>
          </rPr>
          <t>econ02:</t>
        </r>
        <r>
          <rPr>
            <sz val="9"/>
            <color indexed="81"/>
            <rFont val="Tahoma"/>
            <family val="2"/>
            <charset val="204"/>
          </rPr>
          <t xml:space="preserve">
по данным Георгия Ш. всего диний (как ДЭС) - 35. Но одна линия может иметь участкис разным напряжением</t>
        </r>
      </text>
    </comment>
    <comment ref="CX72" authorId="0" shapeId="0">
      <text>
        <r>
          <rPr>
            <b/>
            <sz val="9"/>
            <color indexed="81"/>
            <rFont val="Tahoma"/>
            <family val="2"/>
            <charset val="204"/>
          </rPr>
          <t>econ02:</t>
        </r>
        <r>
          <rPr>
            <sz val="9"/>
            <color indexed="81"/>
            <rFont val="Tahoma"/>
            <family val="2"/>
            <charset val="204"/>
          </rPr>
          <t xml:space="preserve">
по данным Георгия Ш.</t>
        </r>
      </text>
    </comment>
    <comment ref="CX73" authorId="0" shapeId="0">
      <text>
        <r>
          <rPr>
            <b/>
            <sz val="9"/>
            <color indexed="81"/>
            <rFont val="Tahoma"/>
            <family val="2"/>
            <charset val="204"/>
          </rPr>
          <t>econ02:</t>
        </r>
        <r>
          <rPr>
            <sz val="9"/>
            <color indexed="81"/>
            <rFont val="Tahoma"/>
            <family val="2"/>
            <charset val="204"/>
          </rPr>
          <t xml:space="preserve">
по данным Георгия Ш.</t>
        </r>
      </text>
    </comment>
    <comment ref="CX74" authorId="0" shapeId="0">
      <text>
        <r>
          <rPr>
            <b/>
            <sz val="9"/>
            <color indexed="81"/>
            <rFont val="Tahoma"/>
            <family val="2"/>
            <charset val="204"/>
          </rPr>
          <t>econ02:</t>
        </r>
        <r>
          <rPr>
            <sz val="9"/>
            <color indexed="81"/>
            <rFont val="Tahoma"/>
            <family val="2"/>
            <charset val="204"/>
          </rPr>
          <t xml:space="preserve">
по данным Георгия Ш.</t>
        </r>
      </text>
    </comment>
  </commentList>
</comments>
</file>

<file path=xl/sharedStrings.xml><?xml version="1.0" encoding="utf-8"?>
<sst xmlns="http://schemas.openxmlformats.org/spreadsheetml/2006/main" count="638" uniqueCount="376">
  <si>
    <t>Приложение 3</t>
  </si>
  <si>
    <t>к приказу Федеральной службы по тарифам</t>
  </si>
  <si>
    <t>от 24 октября 2014 г. № 1831-э</t>
  </si>
  <si>
    <t>Форма раскрытия информации о структуре и объемах затрат на оказание услуг</t>
  </si>
  <si>
    <t>регулирование деятельности которых осуществляется методом экономически</t>
  </si>
  <si>
    <t>обоснованных расходов (затрат)</t>
  </si>
  <si>
    <t>Наименование организации</t>
  </si>
  <si>
    <t>МП ЗР "Севержилкомсервис"</t>
  </si>
  <si>
    <t>ИНН:</t>
  </si>
  <si>
    <t>8300010188</t>
  </si>
  <si>
    <t>КПП:</t>
  </si>
  <si>
    <t>298301001</t>
  </si>
  <si>
    <t>№ п/п</t>
  </si>
  <si>
    <t>Показатель</t>
  </si>
  <si>
    <t>Ед. изм.</t>
  </si>
  <si>
    <t>Примечание ***</t>
  </si>
  <si>
    <t>план *</t>
  </si>
  <si>
    <t>факт затр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</si>
  <si>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</si>
  <si>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</si>
  <si>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</si>
  <si>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</si>
  <si>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</si>
  <si>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</si>
  <si>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</si>
  <si>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</si>
  <si>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Себестоимость,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</si>
  <si>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</si>
  <si>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</si>
  <si>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</si>
  <si>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</si>
  <si>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</si>
  <si>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</si>
  <si>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</si>
  <si>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</si>
  <si>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</si>
  <si>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</si>
  <si>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 и отчисления на социальные нужды, всего</t>
  </si>
  <si>
    <t>1.1.2.1</t>
  </si>
  <si>
    <t>1.1.3</t>
  </si>
  <si>
    <t>Амортизационные отчисления</t>
  </si>
  <si>
    <t>1.1.4</t>
  </si>
  <si>
    <t>Прочие расходы</t>
  </si>
  <si>
    <t>1.1.4.1</t>
  </si>
  <si>
    <t>Плата за аренду имущества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</si>
  <si>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</si>
  <si>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</si>
  <si>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</si>
  <si>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</si>
  <si>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</si>
  <si>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расходы на возврат и обслуживание заемных средств, направляемых на финансирование капитальных вложений</t>
  </si>
  <si>
    <t>1.1.4.5</t>
  </si>
  <si>
    <t>прочие расходы (с расшифровкой)****</t>
  </si>
  <si>
    <t>общехозяйственные расходы</t>
  </si>
  <si>
    <t>расходы по воде</t>
  </si>
  <si>
    <t>льготная дорога</t>
  </si>
  <si>
    <t>прочие выплаты</t>
  </si>
  <si>
    <t>цеховые расходы</t>
  </si>
  <si>
    <t>расходы на оплату иных работ и услуг, выполняемых по договорам с организациями, в т.ч.:</t>
  </si>
  <si>
    <t xml:space="preserve">   - услуги связи и интернет</t>
  </si>
  <si>
    <t xml:space="preserve">   - коммунальные услуги</t>
  </si>
  <si>
    <t xml:space="preserve">   - аттестация рабочих мест</t>
  </si>
  <si>
    <t xml:space="preserve">   - иные работы (услуги)</t>
  </si>
  <si>
    <t>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</si>
  <si>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расходы на служебные командировки</t>
  </si>
  <si>
    <t>расходы на обучение персонала</t>
  </si>
  <si>
    <t>расходы на страхование производственных объектов, учитываемые при определении налоговой базы по налогу на прибыль</t>
  </si>
  <si>
    <t>иные расходы</t>
  </si>
  <si>
    <t>1.2</t>
  </si>
  <si>
    <t>Прибыль до налогообложения</t>
  </si>
  <si>
    <t>1.2.1</t>
  </si>
  <si>
    <t>Налог на прибыль</t>
  </si>
  <si>
    <t>1.2.2</t>
  </si>
  <si>
    <t>Чистая прибыль, всего</t>
  </si>
  <si>
    <t>1.2.2.1</t>
  </si>
  <si>
    <t>в том числе прибыль на капитальные вложения (инвестиции)</t>
  </si>
  <si>
    <t>1.2.2.2</t>
  </si>
  <si>
    <t>в том числе прибыль на возврат инвестиционных кредитов</t>
  </si>
  <si>
    <t>1.2.2.3</t>
  </si>
  <si>
    <t>в том числе дивиденды по акциям</t>
  </si>
  <si>
    <t>1.2.2.4</t>
  </si>
  <si>
    <t>в том числе прочие расходы из прибыли (с расшифровкой)</t>
  </si>
  <si>
    <t>1.3</t>
  </si>
  <si>
    <t>Расходы на оплату технологического присоединения к сетям смежной сетевой организации</t>
  </si>
  <si>
    <t>1.4</t>
  </si>
  <si>
    <t>Недополученный по независящим причинам доход (+)/избыток средств, полученный в предыдущем периоде регулирования (-)</t>
  </si>
  <si>
    <t>1.4.1</t>
  </si>
  <si>
    <t>в том числе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</si>
  <si>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1.4.1.1</t>
  </si>
  <si>
    <t>Справочно: "Количество льготных технологических присоединений"</t>
  </si>
  <si>
    <t>ед.</t>
  </si>
  <si>
    <t>1.5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</si>
  <si>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</si>
  <si>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</si>
  <si>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</si>
  <si>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</si>
  <si>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</si>
  <si>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</si>
  <si>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</si>
  <si>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</si>
  <si>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</si>
  <si>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</si>
  <si>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</si>
  <si>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</si>
  <si>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</si>
  <si>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</si>
  <si>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</si>
  <si>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</si>
  <si>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 подстанций на i уровне напряжения (повышающий)</t>
  </si>
  <si>
    <t>0,4 10</t>
  </si>
  <si>
    <t>2.2</t>
  </si>
  <si>
    <t>в том числе трансформаторная мощность подстанций на i уровне напряжения (понижающий)</t>
  </si>
  <si>
    <t>3</t>
  </si>
  <si>
    <t>Количество условных единиц по линиям электропередач, всего, в том числе:</t>
  </si>
  <si>
    <t>у.е.</t>
  </si>
  <si>
    <t>3.1</t>
  </si>
  <si>
    <t>в том числе количество условных единиц по линиям электропередач на i уровне напряжения (ВН - от 6кВ)</t>
  </si>
  <si>
    <t>протяж в 1с</t>
  </si>
  <si>
    <t>3.2</t>
  </si>
  <si>
    <t>в том числе количество условных единиц по линиям электропередач на i уровне напряжения (НН -0,4 кВ)</t>
  </si>
  <si>
    <t>4</t>
  </si>
  <si>
    <t>Количество условных единиц по подстанциям, всего, в том числе:</t>
  </si>
  <si>
    <t>4.1</t>
  </si>
  <si>
    <t>в том числе Количество условных единиц по подстанциям на i уровне напряжения (повышающий)</t>
  </si>
  <si>
    <t>4.2</t>
  </si>
  <si>
    <t>в том числе Количество условных единиц по подстанциям на i уровне напряжения (понижающий)</t>
  </si>
  <si>
    <t>5</t>
  </si>
  <si>
    <t>Длина линий электропередач, всего, в том числе:</t>
  </si>
  <si>
    <t>км</t>
  </si>
  <si>
    <t>5.n</t>
  </si>
  <si>
    <t>в том числе длина линий электропередач на i уровне напряжения (низкое напряжение)</t>
  </si>
  <si>
    <t>в том числе длина линий электропередач на i уровне напряжения (высокое напряжение)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</si>
  <si>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</si>
  <si>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</si>
  <si>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</si>
  <si>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</si>
  <si>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</si>
  <si>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</si>
  <si>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</si>
  <si>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</si>
  <si>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</si>
  <si>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t>Примечание: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</si>
  <si>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</si>
  <si>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</si>
  <si>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</si>
  <si>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1178, за исключением подпунктов 1.1.4.1 - 1.1.4.4.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</si>
  <si>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</si>
  <si>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на производство и передачу электрической энергии сетевыми организациями,</t>
  </si>
  <si>
    <t>Обороты счета 20 за 2018 г.</t>
  </si>
  <si>
    <t>Выводимые данные:</t>
  </si>
  <si>
    <t>БУ (данные бухгалтерского учета)</t>
  </si>
  <si>
    <t>Отбор:</t>
  </si>
  <si>
    <t>Номенклатурные группы Равно "Эл.энергия(ДЭС и ЛЭП)"</t>
  </si>
  <si>
    <t>Счет</t>
  </si>
  <si>
    <t>Начальное сальдо Дт</t>
  </si>
  <si>
    <t>Начальное сальдо Кт</t>
  </si>
  <si>
    <t>Оборот Дт</t>
  </si>
  <si>
    <t>02</t>
  </si>
  <si>
    <t>10</t>
  </si>
  <si>
    <t>15</t>
  </si>
  <si>
    <t>20</t>
  </si>
  <si>
    <t>23</t>
  </si>
  <si>
    <t>26</t>
  </si>
  <si>
    <t>60</t>
  </si>
  <si>
    <t>68</t>
  </si>
  <si>
    <t>69</t>
  </si>
  <si>
    <t>70</t>
  </si>
  <si>
    <t>71</t>
  </si>
  <si>
    <t>73</t>
  </si>
  <si>
    <t>76</t>
  </si>
  <si>
    <t>96</t>
  </si>
  <si>
    <t>97</t>
  </si>
  <si>
    <t>Оборот Кт</t>
  </si>
  <si>
    <t>08</t>
  </si>
  <si>
    <t>90</t>
  </si>
  <si>
    <t>Конечное сальдо Дт</t>
  </si>
  <si>
    <t>Конечное сальдо Кт</t>
  </si>
  <si>
    <t>Статьи затрат</t>
  </si>
  <si>
    <t>&lt;...&gt;</t>
  </si>
  <si>
    <t>Автотранспорт</t>
  </si>
  <si>
    <t>Амортизация</t>
  </si>
  <si>
    <t>Аренда земельного участка</t>
  </si>
  <si>
    <t>Аренда помещения</t>
  </si>
  <si>
    <t>Бензин, затраты по выгр. и вн.перевозке, общехоз.расходы</t>
  </si>
  <si>
    <t>Больничные листы</t>
  </si>
  <si>
    <t>Вахтовый метод</t>
  </si>
  <si>
    <t>Водный транспорт</t>
  </si>
  <si>
    <t>Водоснабжение</t>
  </si>
  <si>
    <t>Вредные выбросы</t>
  </si>
  <si>
    <t>Вредные выбросы сверх норм</t>
  </si>
  <si>
    <t>Госпошлина</t>
  </si>
  <si>
    <t>Диз.масла в тоннах, затраты по выгр. и вн.перевозке, общехоз.расходы</t>
  </si>
  <si>
    <t>Дизельные масла в фирменных таре</t>
  </si>
  <si>
    <t>Дизтопливо, затраты по выгр. и вн.перевозке, общехоз.расходы</t>
  </si>
  <si>
    <t>Дрова, затраты по выгр. и вн.перевозке, общехоз.расходы</t>
  </si>
  <si>
    <t>Земельный налог</t>
  </si>
  <si>
    <t>Инвентарь</t>
  </si>
  <si>
    <t>Инструмент</t>
  </si>
  <si>
    <t>Канцелярские расходы</t>
  </si>
  <si>
    <t>Капитальный ремонт объектов и оборудования (по приказу)</t>
  </si>
  <si>
    <t xml:space="preserve">Командировочные расходы </t>
  </si>
  <si>
    <t>Льготный проезд</t>
  </si>
  <si>
    <t>Материалы (смывающие и обезвреживающие средства)</t>
  </si>
  <si>
    <t>Материалы на текущий ремонт и техобслуживание</t>
  </si>
  <si>
    <t>Материалы на хозяйственные нужды</t>
  </si>
  <si>
    <t>Материалы прочие</t>
  </si>
  <si>
    <t>Мед.осмотр</t>
  </si>
  <si>
    <t xml:space="preserve">Налог на имущество </t>
  </si>
  <si>
    <t>Оборудование (оргтехника, насосы, станки, и прочие)</t>
  </si>
  <si>
    <t>Общехозяйственные затраты  общие</t>
  </si>
  <si>
    <t>Оплата труда</t>
  </si>
  <si>
    <t>Подготовка кадров</t>
  </si>
  <si>
    <t>Прямые расходы основного пр-ва</t>
  </si>
  <si>
    <t>Резерв на отпуск</t>
  </si>
  <si>
    <t>Ремгруппа</t>
  </si>
  <si>
    <t>Ремонт электродвигателей и прочего оборудования</t>
  </si>
  <si>
    <t>Спецмолоко</t>
  </si>
  <si>
    <t>Спецодежда</t>
  </si>
  <si>
    <t>Страховые взносы</t>
  </si>
  <si>
    <t>Тех.жидкости, смазки, затраты по выгр. и вн.перевозке, общехоз.расходы</t>
  </si>
  <si>
    <t>Трактора</t>
  </si>
  <si>
    <t>Услуги по договору ГПХ</t>
  </si>
  <si>
    <t>Услуги по погрузке, перевозке, выгрузке ТМЦ</t>
  </si>
  <si>
    <t>Услуги связи</t>
  </si>
  <si>
    <t>Услуги сторонних организаций</t>
  </si>
  <si>
    <t>Итого</t>
  </si>
  <si>
    <t>Отчет по проводкам за 2018 г.</t>
  </si>
  <si>
    <t>Субконто Дт1 Равно "Эл.энергия(ДЭС и ЛЭП)" И Счет Дт В группе "20" И Субконто Дт2 Равно "Услуги сторонних организаций"</t>
  </si>
  <si>
    <t>Период</t>
  </si>
  <si>
    <t>Документ</t>
  </si>
  <si>
    <t>Аналитика Дт</t>
  </si>
  <si>
    <t>Аналитика Кт</t>
  </si>
  <si>
    <t>Дебет</t>
  </si>
  <si>
    <t>Кредит</t>
  </si>
  <si>
    <t>15.06.2018</t>
  </si>
  <si>
    <t>Поступление (акт, накладная) 0С00-000948 от 15.06.2018 17:39:29
Услуги крана-манипулятора "УРАЛ" п. Нельмин-Нос (перевозка ДГ в Коткино) по вх.д. 49 от 15.06.2018</t>
  </si>
  <si>
    <t>Коткино 11811452
Эл.энергия(ДЭС и ЛЭП)
Услуги сторонних организаций
Коткино 11811452</t>
  </si>
  <si>
    <t>База 11851000
Нарьян-Марагропромэнерго
Договор б/н от 01.06.2018
Поступление (акт, накладная) 0С00-000948 от 15.06.2018 17:39:29</t>
  </si>
  <si>
    <t>20.01</t>
  </si>
  <si>
    <t>60.01</t>
  </si>
  <si>
    <t>Поступление (акт, накладная) 0С00-000949 от 15.06.2018 17:39:30
Услуги крана-манипулятора "УРАЛ" п. Коткино по вх.д. 51 от 15.06.2018</t>
  </si>
  <si>
    <t>База 11851000
Нарьян-Марагропромэнерго
Договор б/н от 01.06.2018
Поступление (акт, накладная) 0С00-000949 от 15.06.2018 17:39:30</t>
  </si>
  <si>
    <t>13.07.2018</t>
  </si>
  <si>
    <t>Поступление (акт, накладная) 0С00-001403 от 13.07.2018 23:59:59
Перевозка насоса с ремонта (Н-Мар-Варнек) по вх.д. 5677 от 13.07.2018</t>
  </si>
  <si>
    <t>Каратайка 11811479
Эл.энергия(ДЭС и ЛЭП)
Услуги сторонних организаций
Каратайка 11811479</t>
  </si>
  <si>
    <t>База 11851000
Авиаотряд
Договор 0584300000318000054-0398919-01 от 10.05.2018
Поступление (акт, накладная) 0С00-001403 от 13.07.2018 23:59:59</t>
  </si>
  <si>
    <t>15.07.2018</t>
  </si>
  <si>
    <t>Поступление (акт, накладная) 0С00-001540 от 15.07.2018 12:00:12
Перевозка насоса с ремонта (Н-Мар-Варнек) по вх.д. 5707 от 15.07.2018</t>
  </si>
  <si>
    <t>База 11851000
Авиаотряд
Договор 0584300000318000054-0398919-01 от 10.05.2018
Поступление (акт, накладная) 0С00-001540 от 15.07.2018 12:00:12</t>
  </si>
  <si>
    <t>Поступление (акт, накладная) 0С00-001541 от 15.07.2018 12:00:13
Складская обработка.Перевозка насоса с ремонта (Н-Мар-Варнек) по вх.д. 5707 от 15.07.2018</t>
  </si>
  <si>
    <t>База 11851000
Авиаотряд
Договор 184-Х-18 от 01.02.2018
Поступление (акт, накладная) 0С00-001541 от 15.07.2018 12:00:13</t>
  </si>
  <si>
    <t>01.08.2018</t>
  </si>
  <si>
    <t>Поступление (акт, накладная) 0С00-001864 от 01.08.2018 0:00:00
Использование автотехники УАЗ 3909 (Перевозка сотрудников с поселка до ДЭС)-3 КМ (по пути) по вх.д. 1060 от 31.07.2018</t>
  </si>
  <si>
    <t>Амдерма 11811464
Эл.энергия(ДЭС и ЛЭП)
Услуги сторонних организаций
Амдерма 11811464</t>
  </si>
  <si>
    <t>База 11851000
МУП АМДЕРМАСЕРВИС
Договор 151 от 15.07.2018
Поступление (акт, накладная) 0С00-001864 от 01.08.2018 0:00:00</t>
  </si>
  <si>
    <t>Поступление (акт, накладная) 0С00-001863 от 01.08.2018 23:59:59
Использование автотехники УАЗ 3909 (Перевозка сотрудников с поселка до ДЭС)-3 КМ (по пути) по вх.д. 1060 от 31.07.2018</t>
  </si>
  <si>
    <t>База 11851000
МУП АМДЕРМАСЕРВИС
Договор 151 от 15.07.2018
Поступление (акт, накладная) 0С00-001863 от 01.08.2018 23:59:59</t>
  </si>
  <si>
    <t>Поступление (акт, накладная) 0С00-001865 от 01.08.2018 23:59:59
Использование автотехники УАЗ 3909 (Перевозка сотрудников с поселка до ДЭС)-3 КМ (по пути) по вх.д. 988 от 31.07.2018</t>
  </si>
  <si>
    <t>База 11851000
МУП АМДЕРМАСЕРВИС
Договор 150 от 06.07.2018
Поступление (акт, накладная) 0С00-001865 от 01.08.2018 23:59:59</t>
  </si>
  <si>
    <t>02.08.2018</t>
  </si>
  <si>
    <t>Поступление (акт, накладная) 0С00-001397 от 02.08.2018 17:16:47
Оказание услуг спецтехники (КамАЗ 44108-10) по вх.д. 4 от 02.08.2018</t>
  </si>
  <si>
    <t>Ома 11811457
Эл.энергия(ДЭС и ЛЭП)
Услуги сторонних организаций
Ома 11811457</t>
  </si>
  <si>
    <t>База 11851000
Торос
Договор б/н от 02.07.2018
Поступление (акт, накладная) 0С00-001397 от 02.08.2018 17:16:47</t>
  </si>
  <si>
    <t>Пёша 11811459
Эл.энергия(ДЭС и ЛЭП)
Услуги сторонних организаций
Пёша 11811459</t>
  </si>
  <si>
    <t>06.08.2018</t>
  </si>
  <si>
    <t>Поступление (акт, накладная) 0С00-001315 от 06.08.2018 17:59:27
Услуги по выносу в натуру границ земельного участка (под сборный блок-контейнер "Дизельная электростанция") в п.Бугрино по вх.д. 6 от 06.08.2018</t>
  </si>
  <si>
    <t>Колгуев 11811451
Эл.энергия(ДЭС и ЛЭП)
Услуги сторонних организаций
Колгуев 11811451</t>
  </si>
  <si>
    <t>База 11851000
Универсал Геодезия ООО
договор № 004 от 26.07.2018г.
Поступление (акт, накладная) 0С00-001315 от 06.08.2018 17:59:27</t>
  </si>
  <si>
    <t>21.08.2018</t>
  </si>
  <si>
    <t>Поступление (акт, накладная) 0С00-001866 от 21.08.2018 16:00:05
Использование автотехники УАЗ 3909 (Перевозка сотрудников с поселка до ДЭС)-3 КМ (по пути) по вх.д. 1062 от 21.08.2018</t>
  </si>
  <si>
    <t>База 11851000
МУП АМДЕРМАСЕРВИС
Договор 155 от 13.08.2018
Поступление (акт, накладная) 0С00-001866 от 21.08.2018 16:00:05</t>
  </si>
  <si>
    <t>Поступление (акт, накладная) 0С00-001867 от 21.08.2018 16:00:06
Использование автотехники УАЗ 3909 (Перевозка сотрудников с поселка до ДЭС)-3 КМ (по пути) по вх.д. 1061 от 21.08.2018</t>
  </si>
  <si>
    <t>База 11851000
МУП АМДЕРМАСЕРВИС
Договор 156 от 05.08.2018
Поступление (акт, накладная) 0С00-001867 от 21.08.2018 16:00:06</t>
  </si>
  <si>
    <t>Поступление (акт, накладная) 0С00-001868 от 21.08.2018 16:00:07
Использование автотехники УАЗ 3909 (Перевозка сотрудников с поселка до ДЭС)-3 КМ (по пути) по вх.д. 989 от 21.08.2018</t>
  </si>
  <si>
    <t>База 11851000
МУП АМДЕРМАСЕРВИС
Договор 153 от 26.07.2018
Поступление (акт, накладная) 0С00-001868 от 21.08.2018 16:00:07</t>
  </si>
  <si>
    <t>23.08.2018</t>
  </si>
  <si>
    <t>Поступление (акт, накладная) 0С00-001872 от 23.08.2018 17:09:14
Использование автотехники УАЗ 3909 (Перевозка сотрудников с поселка до ДЭС)-3 КМ (по пути) по вх.д. 994 от 23.08.2018</t>
  </si>
  <si>
    <t>База 11851000
МУП АМДЕРМАСЕРВИС
Договор 157 от 21.08.2018
Поступление (акт, накладная) 0С00-001872 от 23.08.2018 17:09:14</t>
  </si>
  <si>
    <t>28.08.2018</t>
  </si>
  <si>
    <t>Поступление (акт, накладная) 0С00-001871 от 28.08.2018 19:41:04
Использование автотехники УАЗ 3909 (Перевозка сотрудников с поселка до ДЭС)-3 КМ (по пути) по вх.д. 1020 от 28.08.2018</t>
  </si>
  <si>
    <t>База 11851000
МУП АМДЕРМАСЕРВИС
Договор 157 от 21.08.2018
Поступление (акт, накладная) 0С00-001871 от 28.08.2018 19:41:04</t>
  </si>
  <si>
    <t>01.09.2018</t>
  </si>
  <si>
    <t>Корректировка поступления 0С00-000009 от 01.09.2018 23:59:59
Перевозка насоса с ремонта (Н-Мар-Варнек) по вх.д.5707 от 15.07.2018</t>
  </si>
  <si>
    <t>03.09.2018</t>
  </si>
  <si>
    <t>Поступление (акт, накладная) 0С00-001869 от 03.09.2018 18:22:45
Использование автотехники УАЗ 3909 (Перевозка сотрудников с поселка до ДЭС)-3 КМ  по вх.д. 1050 от 03.09.2018</t>
  </si>
  <si>
    <t>База 11851000
МУП АМДЕРМАСЕРВИС
Договор 158 от 26.08.2018
Поступление (акт, накладная) 0С00-001869 от 03.09.2018 18:22:45</t>
  </si>
  <si>
    <t>06.09.2018</t>
  </si>
  <si>
    <t>Поступление (акт, накладная) 0С00-001554 от 06.09.2018 15:15:40
Услуги  по оформлению межевого плана по уточнению границ земелього участка с кадастровым номером 836006080008693 в п. Амдерма по вх.д. 3530718 от 06.0</t>
  </si>
  <si>
    <t>База 11851000
ИП Полосков Алексей Александрович
Договор 3530718 от 13.07.2018
Поступление (акт, накладная) 0С00-001554 от 06.09.2018 15:15:40</t>
  </si>
  <si>
    <t>13.09.2018</t>
  </si>
  <si>
    <t>Поступление (акт, накладная) 0С00-001998 от 13.09.2018 23:59:59
Плата за предоставление сведений, содержащихся в ЕГРН (Дэс Чижа) по вх.д. 29000592 от 13.09.2018</t>
  </si>
  <si>
    <t>Несь 11811443
Эл.энергия(ДЭС и ЛЭП)
Услуги сторонних организаций
Несь 11811443</t>
  </si>
  <si>
    <t>База 11851000
ФГБУ Федеральная кадастровая палата ФС гос.регистрации, кадастра и картографии по Арх.обл.и НАО
Основной договор
Поступление (акт, накладная) 0С00-001998 от 13.09.2018 23:59:59</t>
  </si>
  <si>
    <t>20.09.2018</t>
  </si>
  <si>
    <t>Поступление (акт, накладная) 0С00-001870 от 20.09.2018 23:59:59
Использование автотехники УАЗ 3909 (Перевозка сотрудников с поселка до ДЭС)-3 КМ  по вх.д. 1077 от 20.09.2018</t>
  </si>
  <si>
    <t>База 11851000
МУП АМДЕРМАСЕРВИС
Договор 160 от 14.09.2018
Поступление (акт, накладная) 0С00-001870 от 20.09.2018 23:59:59</t>
  </si>
  <si>
    <t>01.10.2018</t>
  </si>
  <si>
    <t>Операция 0С00-002911 от 01.10.2018 23:59:59
Использование автотехники УАЗ 3909 (Перевозка сотрудников с поселка до ДЭС)-3 КМ (по пути) по вх.д. 1060 от 31.07.2018</t>
  </si>
  <si>
    <t>08.10.2018</t>
  </si>
  <si>
    <t>Поступление (акт, накладная) 0С00-002088 от 08.10.2018 16:46:44
Использование автотехники УАЗ 3909 (Перевозка сотрудников с поселка до ДЭС)-3 КМ -расчет за 3 км по вх.д. 1124 от 08.10.2018</t>
  </si>
  <si>
    <t>База 11851000
МУП АМДЕРМАСЕРВИС
Договор 169 от 29.09.2018
Поступление (акт, накладная) 0С00-002088 от 08.10.2018 16:46:44</t>
  </si>
  <si>
    <t>Поступление (акт, накладная) 0С00-002233 от 08.10.2018 16:46:49
Дефектация ТНВД (Перкинс, с.Великовисочное) по вх.д. 41 от 08.10.2018</t>
  </si>
  <si>
    <t>База 11851000
Эффективные энергетические системы
договор № РО-08/18 от 18.08.2018г.
Поступление (акт, накладная) 0С00-002233 от 08.10.2018 16:46:49</t>
  </si>
  <si>
    <t>09.10.2018</t>
  </si>
  <si>
    <t>Поступление (акт, накладная) 0С00-002089 от 09.10.2018 17:03:48
Использование автотехники УАЗ 3909 (Перевозка сотрудников с поселка до ДЭС)-3 КМ -расчет за 3 км по вх.д. 1126 от 09.10.2018</t>
  </si>
  <si>
    <t>База 11851000
МУП АМДЕРМАСЕРВИС
Договор 170 от 07.10.2018
Поступление (акт, накладная) 0С00-002089 от 09.10.2018 17:03:48</t>
  </si>
  <si>
    <t>11.10.2018</t>
  </si>
  <si>
    <t>Поступление (акт, накладная) 0С00-002090 от 11.10.2018 15:34:38
Использование автотехники УАЗ 3909 (Перевозка сотрудников с поселка до ДЭС)-3 КМ -расчет за 3 км по вх.д. 1127 от 11.10.2018</t>
  </si>
  <si>
    <t>База 11851000
МУП АМДЕРМАСЕРВИС
Договор 171 от 10.10.2018
Поступление (акт, накладная) 0С00-002090 от 11.10.2018 15:34:38</t>
  </si>
  <si>
    <t>26.10.2018</t>
  </si>
  <si>
    <t>Поступление (акт, накладная) 0С00-002087 от 26.10.2018 12:13:48
Использование автотехники УАЗ 3909 (Перевозка сотрудников с поселка до ДЭС)-3 КМ -расчет за 3 км по вх.д. 1083 от 27.09.2018</t>
  </si>
  <si>
    <t>База 11851000
МУП АМДЕРМАСЕРВИС
Договор 168 от 25.09.2018
Поступление (акт, накладная) 0С00-002087 от 26.10.2018 12:13:48</t>
  </si>
  <si>
    <t>31.10.2018</t>
  </si>
  <si>
    <t>Поступление (акт, накладная) 0С00-002086 от 31.10.2018 0:00:00
Использование автотехники УАЗ 3909 (Перевозка сотрудников с поселка до ДЭС)-3 КМ -расчет за 3 км по вх.д. 1069 от 10.09.2018</t>
  </si>
  <si>
    <t>База 11851000
МУП АМДЕРМАСЕРВИС
Договор 159 от 31.10.2018
Поступление (акт, накладная) 0С00-002086 от 31.10.2018 0:00:00</t>
  </si>
  <si>
    <t>Поступление (акт, накладная) 0С00-002183 от 31.10.2018 23:59:59
Подключение к интрнету + монтаж, оборудование по вх.д. 51454 от 31.10.2018</t>
  </si>
  <si>
    <t>Индига 11811468
Эл.энергия(ДЭС и ЛЭП)
Услуги сторонних организаций
Индига 11811468</t>
  </si>
  <si>
    <t>База 11851000
Ненецкая компания электросвязи
Договор 163/и (интернет) от 10.01.2018
Поступление (акт, накладная) 0С00-002183 от 31.10.2018 23:59:59</t>
  </si>
  <si>
    <t>21.11.2018</t>
  </si>
  <si>
    <t>Поступление (акт, накладная) 0С00-002442 от 21.11.2018 23:59:59
Использование автотехники УАЗ 3909 (Перевозка сотрудников с поселка до ДЭС)-3 КМ -расчет за 3 км по вх.д. 1156 от 21.11.2018</t>
  </si>
  <si>
    <t>База 11851000
МУП АМДЕРМАСЕРВИС
Договор 174 от 21.11.2018
Поступление (акт, накладная) 0С00-002442 от 21.11.2018 23:59:59</t>
  </si>
  <si>
    <t>23.11.2018</t>
  </si>
  <si>
    <t>Поступление (акт, накладная) 0С00-002445 от 23.11.2018 23:59:59
Использование автотехники УАЗ 3909 (Перевозка сотрудников с поселка до ДЭС)-3 КМ -расчет за 3 км, машина возвращается в поселок и забирает сотрудников</t>
  </si>
  <si>
    <t>База 11851000
МУП АМДЕРМАСЕРВИС
Договор 173 от 16.11.2018
Поступление (акт, накладная) 0С00-002445 от 23.11.2018 23:59:59</t>
  </si>
  <si>
    <t>30.11.2018</t>
  </si>
  <si>
    <t>Поступление (акт, накладная) 0С00-002446 от 30.11.2018 23:59:59
Использование автотехники УАЗ 3909 (Перевозка сотрудников с поселка до ДЭС)-3 КМ -расчет за 3 км, машина возвращается в поселок и забирает сотрудников</t>
  </si>
  <si>
    <t>База 11851000
МУП АМДЕРМАСЕРВИС
Договор 188 от 25.11.2018
Поступление (акт, накладная) 0С00-002446 от 30.11.2018 23:59:59</t>
  </si>
  <si>
    <t>Поступление (акт, накладная) 0С00-002447 от 30.11.2018 23:59:59
Использование автотехники УАЗ 3909 (Перевозка сотрудников с поселка до ДЭС)-3 КМ -расчет за 3 км, машина возвращается в поселок и забирает сотрудников</t>
  </si>
  <si>
    <t>База 11851000
МУП АМДЕРМАСЕРВИС
Договор 188 от 25.11.2018
Поступление (акт, накладная) 0С00-002447 от 30.11.2018 23:59:59</t>
  </si>
  <si>
    <t>01.12.2018</t>
  </si>
  <si>
    <t>Поступление (акт, накладная) 0С00-002680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</si>
  <si>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185 от 21.11.2018
Поступление (акт, накладная) 0С00-002680 от 01.12.2018 23:59:59</t>
  </si>
  <si>
    <t>Поступление (акт, накладная) 0С00-002681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</si>
  <si>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171/1 от 16.11.2018
Поступление (акт, накладная) 0С00-002681 от 01.12.2018 23:59:59</t>
  </si>
  <si>
    <t>Поступление (акт, накладная) 0С00-002682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</si>
  <si>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177 от 16.11.2018
Поступление (акт, накладная) 0С00-002682 от 01.12.2018 23:59:59</t>
  </si>
  <si>
    <t>Поступление (акт, накладная) 0С00-002683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</si>
  <si>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178 от 16.11.2018
Поступление (акт, накладная) 0С00-002683 от 01.12.2018 23:59:59</t>
  </si>
  <si>
    <t>Поступление (акт, накладная) 0С00-002684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</si>
  <si>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179 от 16.11.2018
Поступление (акт, накладная) 0С00-002684 от 01.12.2018 23:59:59</t>
  </si>
  <si>
    <t>Поступление (акт, накладная) 0С00-002685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</si>
  <si>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184 от 20.11.2018
Поступление (акт, накладная) 0С00-002685 от 01.12.2018 23:59:59</t>
  </si>
  <si>
    <t>Поступление (акт, накладная) 0С00-002687 от 01.12.2018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</si>
  <si>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187 от 25.11.2018
Поступление (акт, накладная) 0С00-002687 от 01.12.2018 23:59:59</t>
  </si>
  <si>
    <t>06.12.2018</t>
  </si>
  <si>
    <t>Поступление (акт, накладная) 0С00-002448 от 06.12.2018 23:59:59
Использование автотехники УАЗ 3909 (Перевозка сотрудников с поселка до ДЭС)-3 КМ -расчет за 3 км, машина возвращается в поселок и забирает сотрудников</t>
  </si>
  <si>
    <t>База 11851000
МУП АМДЕРМАСЕРВИС
Договор 190 от 06.12.2018
Поступление (акт, накладная) 0С00-002448 от 06.12.2018 23:59:59</t>
  </si>
  <si>
    <t>Поступление (акт, накладная) 0С00-002688 от 06.12.2018 23:59:59
Использование автотехники ЗИЛ 131 МТО (Перевозка сотрудников с поселка до ДЭС)-3 КМ -расчет за 3 км, машина возвращается в поселок и забирает сотрудни</t>
  </si>
  <si>
    <t>База 11851000
МУП АМДЕРМАСЕРВИС
Договор 189 от 06.12.2018
Поступление (акт, накладная) 0С00-002688 от 06.12.2018 23:59:59</t>
  </si>
  <si>
    <t>17.12.2018</t>
  </si>
  <si>
    <t>Поступление (акт, накладная) 0С00-002513 от 17.12.2018 18:37:25
Отчет об определении рыночной стоимости ДГ АД-150С-Т-400-1Р п.Индига по вх.д. б/н от 17.12.2018</t>
  </si>
  <si>
    <t>База 11851000
ИП Егоров НА
Договор 254 от 14.12.2018
Поступление (акт, накладная) 0С00-002513 от 17.12.2018 18:37:25</t>
  </si>
  <si>
    <t>26.12.2018</t>
  </si>
  <si>
    <t>Поступление (акт, накладная) 0С00-002549 от 26.12.2018 23:50:26
Использование автотехники УРАЛ 4320 (Перевозка сотрудников с поселка до ДЭС)-3 КМ -расчет за 3 км, машина возвращается в поселок и забирает сотруднико</t>
  </si>
  <si>
    <t>База 11851000
МУП АМДЕРМАСЕРВИС
Договор 191 от 14.12.2018
Поступление (акт, накладная) 0С00-002549 от 26.12.2018 23:50:26</t>
  </si>
  <si>
    <t>Поступление (акт, накладная) 0С00-002550 от 26.12.2018 23:50:27
Использование автотехники УАЗ 3909 (Перевозка сотрудников с поселка до ДЭС)-3 КМ -расчет за 3 км, машина возвращается в поселок и забирает сотрудников</t>
  </si>
  <si>
    <t>База 11851000
МУП АМДЕРМАСЕРВИС
Договор 195 от 25.12.2018
Поступление (акт, накладная) 0С00-002550 от 26.12.2018 23:50:27</t>
  </si>
  <si>
    <t>Поступление (акт, накладная) 0С00-002551 от 26.12.2018 23:50:28
Использование автотехники УРАЛ 4320 (Перевозка сотрудников с поселка до ДЭС)-3 КМ -расчет за 3 км, машина возвращается в поселок и забирает сотруднико</t>
  </si>
  <si>
    <t>База 11851000
МУП АМДЕРМАСЕРВИС
Договор 192 от 17.12.2018
Поступление (акт, накладная) 0С00-002551 от 26.12.2018 23:50:28</t>
  </si>
  <si>
    <t>Поступление (акт, накладная) 0С00-002552 от 26.12.2018 23:50:29
Использование автотехники УРАЛ 4320 (Перевозка сотрудников с поселка до ДЭС)-3 КМ -расчет за 3 км, машина возвращается в поселок и забирает сотруднико</t>
  </si>
  <si>
    <t>База 11851000
МУП АМДЕРМАСЕРВИС
Договор 194 от 25.12.2018
Поступление (акт, накладная) 0С00-002552 от 26.12.2018 23:50:29</t>
  </si>
  <si>
    <t>28.12.2018</t>
  </si>
  <si>
    <t>Поступление (акт, накладная) 0С00-002672 от 28.12.2018 23:59:59
Проживание в гостинице  с 02.10.18 по 05.10.18 (Бурсин А.В.) по вх.д. 203 от 28.12.2018</t>
  </si>
  <si>
    <t>База 11851000
МКП Пешский животноводческий комплекс
Договор 5 от 09.01.2018
Поступление (акт, накладная) 0С00-002672 от 28.12.2018 23:59:59</t>
  </si>
  <si>
    <t>29.12.2018</t>
  </si>
  <si>
    <t>Поступление (акт, накладная) 0С00-002577 от 29.12.2018 14:23:25
Ремонт ДГУ 315 (Колгуев) по вх.д. 783 от 29.12.2018</t>
  </si>
  <si>
    <t>База 11851000
Ремэлектромаш
договор № 25-18 от 01.08.2018г.
Поступление (акт, накладная) 0С00-002577 от 29.12.2018 14:23:25</t>
  </si>
  <si>
    <t>Поступление (акт, накладная) 0С00-002578 от 29.12.2018 14:23:27
Ремонт ДГУ 315 (Колгуев) по вх.д. 781 от 29.12.2018</t>
  </si>
  <si>
    <t>База 11851000
Ремэлектромаш
договор № 23-18 от 01.08.2018г.
Поступление (акт, накладная) 0С00-002578 от 29.12.2018 14:23:27</t>
  </si>
  <si>
    <t>Поступление (акт, накладная) 0С00-002579 от 29.12.2018 14:23:28
Ремонт ДГУ 315 (Колгуев) по вх.д. 782 от 29.12.2018</t>
  </si>
  <si>
    <t>База 11851000
Ремэлектромаш
договор № 24-18 от 01.08.2018г.
Поступление (акт, накладная) 0С00-002579 от 29.12.2018 14:23:28</t>
  </si>
  <si>
    <t>Поступление (акт, накладная) 0С00-002580 от 29.12.2018 14:23:30
Ремонт насоса и электродвигателя (Несь) по вх.д. 784 от 29.12.2018</t>
  </si>
  <si>
    <t>База 11851000
Ремэлектромаш
договор № 36-18 от 10.12.2018г.
Поступление (акт, накладная) 0С00-002580 от 29.12.2018 14:23:30</t>
  </si>
  <si>
    <t>трансп</t>
  </si>
  <si>
    <t>в т.ч. на ремонт</t>
  </si>
  <si>
    <t>Год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</si>
</sst>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6" formatCode="0.0%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indexed="24"/>
      <name val="Arial"/>
    </font>
    <font>
      <sz val="9"/>
      <name val="Arial"/>
    </font>
    <font>
      <b/>
      <sz val="10"/>
      <color indexed="24"/>
      <name val="Arial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4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24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.5"/>
      <color rgb="FFFF0000"/>
      <name val="Times New Roman"/>
      <family val="1"/>
      <charset val="204"/>
    </font>
    <font>
      <b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/>
      <top/>
      <bottom style="thin">
        <color indexed="26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6"/>
      </left>
      <right/>
      <top style="thin">
        <color indexed="26"/>
      </top>
      <bottom/>
      <diagonal/>
    </border>
    <border>
      <left/>
      <right/>
      <top style="thin">
        <color indexed="26"/>
      </top>
      <bottom/>
      <diagonal/>
    </border>
    <border>
      <left/>
      <right/>
      <top/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0" borderId="0" xfId="3"/>
    <xf numFmtId="0" fontId="14" fillId="0" borderId="0" xfId="3" applyNumberFormat="1" applyFont="1" applyAlignment="1">
      <alignment vertical="top" wrapText="1"/>
    </xf>
    <xf numFmtId="0" fontId="15" fillId="4" borderId="15" xfId="3" applyNumberFormat="1" applyFont="1" applyFill="1" applyBorder="1" applyAlignment="1">
      <alignment horizontal="right" vertical="top" wrapText="1"/>
    </xf>
    <xf numFmtId="4" fontId="15" fillId="4" borderId="15" xfId="3" applyNumberFormat="1" applyFont="1" applyFill="1" applyBorder="1" applyAlignment="1">
      <alignment horizontal="right" vertical="top" wrapText="1"/>
    </xf>
    <xf numFmtId="0" fontId="16" fillId="0" borderId="15" xfId="3" applyNumberFormat="1" applyFont="1" applyBorder="1" applyAlignment="1">
      <alignment horizontal="right" vertical="top" wrapText="1"/>
    </xf>
    <xf numFmtId="0" fontId="16" fillId="0" borderId="15" xfId="3" applyNumberFormat="1" applyFont="1" applyBorder="1" applyAlignment="1">
      <alignment vertical="top" wrapText="1"/>
    </xf>
    <xf numFmtId="0" fontId="16" fillId="0" borderId="16" xfId="3" applyNumberFormat="1" applyFont="1" applyBorder="1" applyAlignment="1">
      <alignment vertical="top" wrapText="1"/>
    </xf>
    <xf numFmtId="0" fontId="16" fillId="0" borderId="17" xfId="3" applyNumberFormat="1" applyFont="1" applyBorder="1" applyAlignment="1">
      <alignment vertical="top" wrapText="1"/>
    </xf>
    <xf numFmtId="4" fontId="16" fillId="0" borderId="15" xfId="3" applyNumberFormat="1" applyFont="1" applyBorder="1" applyAlignment="1">
      <alignment horizontal="right" vertical="top" wrapText="1"/>
    </xf>
    <xf numFmtId="2" fontId="16" fillId="0" borderId="15" xfId="3" applyNumberFormat="1" applyFont="1" applyBorder="1" applyAlignment="1">
      <alignment horizontal="right" vertical="top" wrapText="1"/>
    </xf>
    <xf numFmtId="0" fontId="17" fillId="3" borderId="10" xfId="3" applyNumberFormat="1" applyFont="1" applyFill="1" applyBorder="1" applyAlignment="1">
      <alignment horizontal="right" vertical="top" wrapText="1"/>
    </xf>
    <xf numFmtId="4" fontId="17" fillId="3" borderId="10" xfId="3" applyNumberFormat="1" applyFont="1" applyFill="1" applyBorder="1" applyAlignment="1">
      <alignment horizontal="right" vertical="top" wrapText="1"/>
    </xf>
    <xf numFmtId="4" fontId="16" fillId="5" borderId="15" xfId="3" applyNumberFormat="1" applyFont="1" applyFill="1" applyBorder="1" applyAlignment="1">
      <alignment horizontal="right" vertical="top" wrapText="1"/>
    </xf>
    <xf numFmtId="0" fontId="18" fillId="0" borderId="15" xfId="3" applyNumberFormat="1" applyFont="1" applyBorder="1" applyAlignment="1">
      <alignment horizontal="right" vertical="top" wrapText="1"/>
    </xf>
    <xf numFmtId="4" fontId="18" fillId="0" borderId="15" xfId="3" applyNumberFormat="1" applyFont="1" applyBorder="1" applyAlignment="1">
      <alignment horizontal="right" vertical="top" wrapText="1"/>
    </xf>
    <xf numFmtId="0" fontId="22" fillId="3" borderId="10" xfId="3" applyNumberFormat="1" applyFont="1" applyFill="1" applyBorder="1" applyAlignment="1">
      <alignment vertical="top"/>
    </xf>
    <xf numFmtId="0" fontId="22" fillId="3" borderId="21" xfId="3" applyNumberFormat="1" applyFont="1" applyFill="1" applyBorder="1" applyAlignment="1">
      <alignment vertical="top"/>
    </xf>
    <xf numFmtId="0" fontId="23" fillId="0" borderId="15" xfId="3" applyNumberFormat="1" applyFont="1" applyBorder="1" applyAlignment="1">
      <alignment vertical="top"/>
    </xf>
    <xf numFmtId="0" fontId="23" fillId="0" borderId="15" xfId="3" applyNumberFormat="1" applyFont="1" applyBorder="1" applyAlignment="1">
      <alignment vertical="top" wrapText="1"/>
    </xf>
    <xf numFmtId="0" fontId="23" fillId="0" borderId="15" xfId="3" applyNumberFormat="1" applyFont="1" applyBorder="1" applyAlignment="1">
      <alignment horizontal="left" vertical="top"/>
    </xf>
    <xf numFmtId="4" fontId="16" fillId="7" borderId="15" xfId="3" applyNumberFormat="1" applyFont="1" applyFill="1" applyBorder="1" applyAlignment="1">
      <alignment horizontal="right" vertical="top" wrapText="1"/>
    </xf>
    <xf numFmtId="4" fontId="16" fillId="8" borderId="15" xfId="3" applyNumberFormat="1" applyFont="1" applyFill="1" applyBorder="1" applyAlignment="1">
      <alignment horizontal="right" vertical="top" wrapText="1"/>
    </xf>
    <xf numFmtId="4" fontId="11" fillId="0" borderId="0" xfId="3" applyNumberFormat="1"/>
    <xf numFmtId="0" fontId="29" fillId="0" borderId="0" xfId="3" applyFont="1"/>
    <xf numFmtId="0" fontId="11" fillId="0" borderId="0" xfId="3" applyFill="1"/>
    <xf numFmtId="0" fontId="6" fillId="2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165" fontId="6" fillId="0" borderId="6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left" vertical="center" wrapText="1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left" vertical="center" wrapText="1"/>
    </xf>
    <xf numFmtId="165" fontId="6" fillId="7" borderId="6" xfId="0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165" fontId="6" fillId="7" borderId="7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12" fillId="0" borderId="0" xfId="3" applyNumberFormat="1" applyFont="1" applyAlignment="1">
      <alignment wrapText="1"/>
    </xf>
    <xf numFmtId="0" fontId="13" fillId="0" borderId="0" xfId="3" applyNumberFormat="1" applyFont="1" applyAlignment="1">
      <alignment wrapText="1"/>
    </xf>
    <xf numFmtId="0" fontId="14" fillId="0" borderId="0" xfId="3" applyNumberFormat="1" applyFont="1" applyAlignment="1">
      <alignment vertical="top" wrapText="1"/>
    </xf>
    <xf numFmtId="0" fontId="15" fillId="3" borderId="10" xfId="3" applyNumberFormat="1" applyFont="1" applyFill="1" applyBorder="1" applyAlignment="1">
      <alignment vertical="top" wrapText="1"/>
    </xf>
    <xf numFmtId="0" fontId="15" fillId="3" borderId="11" xfId="3" applyNumberFormat="1" applyFont="1" applyFill="1" applyBorder="1" applyAlignment="1">
      <alignment horizontal="center" vertical="top" wrapText="1"/>
    </xf>
    <xf numFmtId="0" fontId="15" fillId="3" borderId="12" xfId="3" applyNumberFormat="1" applyFont="1" applyFill="1" applyBorder="1" applyAlignment="1">
      <alignment horizontal="center" vertical="top" wrapText="1"/>
    </xf>
    <xf numFmtId="0" fontId="15" fillId="3" borderId="11" xfId="3" applyNumberFormat="1" applyFont="1" applyFill="1" applyBorder="1" applyAlignment="1">
      <alignment horizontal="center" vertical="top" wrapText="1" indent="1"/>
    </xf>
    <xf numFmtId="0" fontId="15" fillId="3" borderId="12" xfId="3" applyNumberFormat="1" applyFont="1" applyFill="1" applyBorder="1" applyAlignment="1">
      <alignment horizontal="center" vertical="top" wrapText="1" indent="1"/>
    </xf>
    <xf numFmtId="0" fontId="15" fillId="3" borderId="13" xfId="3" applyNumberFormat="1" applyFont="1" applyFill="1" applyBorder="1" applyAlignment="1">
      <alignment horizontal="center" vertical="top" wrapText="1" indent="1"/>
    </xf>
    <xf numFmtId="0" fontId="15" fillId="3" borderId="14" xfId="3" applyNumberFormat="1" applyFont="1" applyFill="1" applyBorder="1" applyAlignment="1">
      <alignment horizontal="center" vertical="top" wrapText="1" indent="1"/>
    </xf>
    <xf numFmtId="0" fontId="15" fillId="4" borderId="15" xfId="3" applyNumberFormat="1" applyFont="1" applyFill="1" applyBorder="1" applyAlignment="1">
      <alignment vertical="top" wrapText="1"/>
    </xf>
    <xf numFmtId="4" fontId="15" fillId="4" borderId="15" xfId="3" applyNumberFormat="1" applyFont="1" applyFill="1" applyBorder="1" applyAlignment="1">
      <alignment horizontal="right" vertical="top" wrapText="1"/>
    </xf>
    <xf numFmtId="0" fontId="16" fillId="0" borderId="15" xfId="3" applyNumberFormat="1" applyFont="1" applyBorder="1" applyAlignment="1">
      <alignment vertical="top" wrapText="1" indent="2"/>
    </xf>
    <xf numFmtId="4" fontId="16" fillId="0" borderId="15" xfId="3" applyNumberFormat="1" applyFont="1" applyBorder="1" applyAlignment="1">
      <alignment horizontal="right" vertical="top" wrapText="1"/>
    </xf>
    <xf numFmtId="2" fontId="16" fillId="0" borderId="15" xfId="3" applyNumberFormat="1" applyFont="1" applyBorder="1" applyAlignment="1">
      <alignment horizontal="right" vertical="top" wrapText="1"/>
    </xf>
    <xf numFmtId="0" fontId="18" fillId="0" borderId="15" xfId="3" applyNumberFormat="1" applyFont="1" applyBorder="1" applyAlignment="1">
      <alignment vertical="top" wrapText="1" indent="2"/>
    </xf>
    <xf numFmtId="4" fontId="17" fillId="3" borderId="10" xfId="3" applyNumberFormat="1" applyFont="1" applyFill="1" applyBorder="1" applyAlignment="1">
      <alignment horizontal="right" vertical="top" wrapText="1"/>
    </xf>
    <xf numFmtId="0" fontId="17" fillId="3" borderId="10" xfId="3" applyNumberFormat="1" applyFont="1" applyFill="1" applyBorder="1" applyAlignment="1">
      <alignment vertical="top"/>
    </xf>
    <xf numFmtId="0" fontId="19" fillId="0" borderId="0" xfId="3" applyNumberFormat="1" applyFont="1" applyAlignment="1">
      <alignment wrapText="1"/>
    </xf>
    <xf numFmtId="0" fontId="20" fillId="0" borderId="0" xfId="3" applyNumberFormat="1" applyFont="1" applyAlignment="1">
      <alignment wrapText="1"/>
    </xf>
    <xf numFmtId="0" fontId="21" fillId="0" borderId="0" xfId="3" applyNumberFormat="1" applyFont="1" applyAlignment="1">
      <alignment vertical="top" wrapText="1"/>
    </xf>
    <xf numFmtId="0" fontId="23" fillId="0" borderId="15" xfId="3" applyNumberFormat="1" applyFont="1" applyBorder="1" applyAlignment="1">
      <alignment vertical="top" wrapText="1"/>
    </xf>
    <xf numFmtId="4" fontId="23" fillId="0" borderId="15" xfId="3" applyNumberFormat="1" applyFont="1" applyBorder="1" applyAlignment="1">
      <alignment horizontal="right" vertical="top" wrapText="1"/>
    </xf>
    <xf numFmtId="4" fontId="23" fillId="0" borderId="17" xfId="3" applyNumberFormat="1" applyFont="1" applyBorder="1" applyAlignment="1">
      <alignment horizontal="right" vertical="top" wrapText="1"/>
    </xf>
    <xf numFmtId="0" fontId="22" fillId="3" borderId="18" xfId="3" applyNumberFormat="1" applyFont="1" applyFill="1" applyBorder="1" applyAlignment="1">
      <alignment vertical="top"/>
    </xf>
    <xf numFmtId="0" fontId="22" fillId="3" borderId="13" xfId="3" applyNumberFormat="1" applyFont="1" applyFill="1" applyBorder="1" applyAlignment="1">
      <alignment vertical="top"/>
    </xf>
    <xf numFmtId="0" fontId="22" fillId="3" borderId="11" xfId="3" applyNumberFormat="1" applyFont="1" applyFill="1" applyBorder="1" applyAlignment="1">
      <alignment vertical="top"/>
    </xf>
    <xf numFmtId="0" fontId="22" fillId="3" borderId="14" xfId="3" applyNumberFormat="1" applyFont="1" applyFill="1" applyBorder="1" applyAlignment="1">
      <alignment vertical="top"/>
    </xf>
    <xf numFmtId="0" fontId="22" fillId="3" borderId="12" xfId="3" applyNumberFormat="1" applyFont="1" applyFill="1" applyBorder="1" applyAlignment="1">
      <alignment vertical="top"/>
    </xf>
    <xf numFmtId="0" fontId="22" fillId="3" borderId="19" xfId="3" applyNumberFormat="1" applyFont="1" applyFill="1" applyBorder="1" applyAlignment="1">
      <alignment vertical="top"/>
    </xf>
    <xf numFmtId="0" fontId="22" fillId="3" borderId="20" xfId="3" applyNumberFormat="1" applyFont="1" applyFill="1" applyBorder="1" applyAlignment="1">
      <alignment vertical="top"/>
    </xf>
    <xf numFmtId="0" fontId="22" fillId="3" borderId="11" xfId="3" applyNumberFormat="1" applyFont="1" applyFill="1" applyBorder="1" applyAlignment="1">
      <alignment horizontal="center" vertical="top"/>
    </xf>
    <xf numFmtId="0" fontId="22" fillId="3" borderId="10" xfId="3" applyNumberFormat="1" applyFont="1" applyFill="1" applyBorder="1" applyAlignment="1">
      <alignment horizontal="center" vertical="top"/>
    </xf>
    <xf numFmtId="0" fontId="22" fillId="3" borderId="21" xfId="3" applyNumberFormat="1" applyFont="1" applyFill="1" applyBorder="1" applyAlignment="1">
      <alignment vertical="top"/>
    </xf>
    <xf numFmtId="0" fontId="23" fillId="0" borderId="15" xfId="3" applyNumberFormat="1" applyFont="1" applyFill="1" applyBorder="1" applyAlignment="1">
      <alignment vertical="top" wrapText="1"/>
    </xf>
    <xf numFmtId="2" fontId="23" fillId="0" borderId="15" xfId="3" applyNumberFormat="1" applyFont="1" applyBorder="1" applyAlignment="1">
      <alignment horizontal="right" vertical="top" wrapText="1"/>
    </xf>
    <xf numFmtId="2" fontId="23" fillId="0" borderId="17" xfId="3" applyNumberFormat="1" applyFont="1" applyBorder="1" applyAlignment="1">
      <alignment horizontal="right" vertical="top" wrapText="1"/>
    </xf>
    <xf numFmtId="4" fontId="24" fillId="0" borderId="15" xfId="3" applyNumberFormat="1" applyFont="1" applyBorder="1" applyAlignment="1">
      <alignment horizontal="right" vertical="top" wrapText="1"/>
    </xf>
    <xf numFmtId="4" fontId="24" fillId="0" borderId="17" xfId="3" applyNumberFormat="1" applyFont="1" applyBorder="1" applyAlignment="1">
      <alignment horizontal="right" vertical="top" wrapText="1"/>
    </xf>
    <xf numFmtId="0" fontId="23" fillId="6" borderId="15" xfId="3" applyNumberFormat="1" applyFont="1" applyFill="1" applyBorder="1" applyAlignment="1">
      <alignment vertical="top" wrapText="1"/>
    </xf>
    <xf numFmtId="0" fontId="25" fillId="4" borderId="15" xfId="3" applyNumberFormat="1" applyFont="1" applyFill="1" applyBorder="1" applyAlignment="1">
      <alignment vertical="top"/>
    </xf>
    <xf numFmtId="4" fontId="25" fillId="4" borderId="15" xfId="3" applyNumberFormat="1" applyFont="1" applyFill="1" applyBorder="1" applyAlignment="1">
      <alignment horizontal="right" vertical="top" wrapText="1"/>
    </xf>
    <xf numFmtId="4" fontId="25" fillId="4" borderId="17" xfId="3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" xfId="3"/>
    <cellStyle name="Процентный 2" xfId="1"/>
    <cellStyle name="Процент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9"/>
  <sheetViews>
    <sheetView tabSelected="1" view="pageBreakPreview" zoomScale="85" zoomScaleNormal="100" zoomScaleSheetLayoutView="85" workbookViewId="0">
      <selection activeCell="DY8" sqref="DY8"/>
    </sheetView>
  </sheetViews>
  <sheetFormatPr defaultColWidth="11.7109375" defaultRowHeight="15" customHeight="1" outlineLevelCol="1" x14ac:dyDescent="0.25"/>
  <cols>
    <col min="1" max="71" width="0.85546875" style="2" customWidth="1"/>
    <col min="72" max="81" width="1" style="2" hidden="1" customWidth="1" outlineLevel="1"/>
    <col min="82" max="82" width="1" style="2" customWidth="1" collapsed="1"/>
    <col min="83" max="91" width="1" style="2" customWidth="1"/>
    <col min="92" max="100" width="0.85546875" style="2" hidden="1" customWidth="1" outlineLevel="1"/>
    <col min="101" max="101" width="3.140625" style="2" hidden="1" customWidth="1" outlineLevel="1"/>
    <col min="102" max="102" width="0.85546875" style="2" customWidth="1" collapsed="1"/>
    <col min="103" max="110" width="0.85546875" style="2" customWidth="1"/>
    <col min="111" max="111" width="3.140625" style="2" customWidth="1"/>
    <col min="112" max="127" width="0.85546875" style="2" customWidth="1"/>
    <col min="128" max="128" width="23.85546875" style="2" customWidth="1"/>
    <col min="129" max="129" width="11.28515625" style="2" bestFit="1" customWidth="1"/>
    <col min="130" max="255" width="0.85546875" style="2" customWidth="1"/>
    <col min="256" max="16384" width="11.7109375" style="2"/>
  </cols>
  <sheetData>
    <row r="1" spans="1:256" s="1" customFormat="1" ht="12" customHeight="1" x14ac:dyDescent="0.2">
      <c r="BO1" s="1" t="s">
        <v>0</v>
      </c>
      <c r="DZ1" s="1">
        <v>1</v>
      </c>
      <c r="EA1" s="1">
        <v>1</v>
      </c>
      <c r="EB1" s="1">
        <v>1</v>
      </c>
      <c r="EC1" s="1">
        <v>1</v>
      </c>
      <c r="ED1" s="1">
        <v>1</v>
      </c>
      <c r="EE1" s="1">
        <v>1</v>
      </c>
      <c r="EF1" s="1">
        <v>1</v>
      </c>
      <c r="EG1" s="1">
        <v>1</v>
      </c>
      <c r="EH1" s="1">
        <v>1</v>
      </c>
      <c r="EI1" s="1">
        <v>1</v>
      </c>
      <c r="EJ1" s="1">
        <v>1</v>
      </c>
      <c r="EK1" s="1">
        <v>1</v>
      </c>
      <c r="EL1" s="1">
        <v>1</v>
      </c>
      <c r="EM1" s="1">
        <v>1</v>
      </c>
      <c r="EN1" s="1">
        <v>1</v>
      </c>
      <c r="EO1" s="1">
        <v>1</v>
      </c>
      <c r="EP1" s="1">
        <v>1</v>
      </c>
      <c r="EQ1" s="1">
        <v>1</v>
      </c>
      <c r="ER1" s="1">
        <v>1</v>
      </c>
      <c r="ES1" s="1">
        <v>1</v>
      </c>
      <c r="ET1" s="1">
        <v>1</v>
      </c>
      <c r="EU1" s="1">
        <v>1</v>
      </c>
      <c r="EV1" s="1">
        <v>1</v>
      </c>
      <c r="EW1" s="1">
        <v>1</v>
      </c>
      <c r="EX1" s="1">
        <v>1</v>
      </c>
      <c r="EY1" s="1">
        <v>1</v>
      </c>
      <c r="EZ1" s="1">
        <v>1</v>
      </c>
      <c r="FA1" s="1">
        <v>1</v>
      </c>
      <c r="FB1" s="1">
        <v>1</v>
      </c>
      <c r="FC1" s="1">
        <v>1</v>
      </c>
      <c r="FD1" s="1">
        <v>1</v>
      </c>
      <c r="FE1" s="1">
        <v>1</v>
      </c>
      <c r="FF1" s="1">
        <v>1</v>
      </c>
      <c r="FG1" s="1">
        <v>1</v>
      </c>
      <c r="FH1" s="1">
        <v>1</v>
      </c>
      <c r="FI1" s="1">
        <v>1</v>
      </c>
      <c r="FJ1" s="1">
        <v>1</v>
      </c>
      <c r="FK1" s="1">
        <v>1</v>
      </c>
      <c r="FL1" s="1">
        <v>1</v>
      </c>
      <c r="FM1" s="1">
        <v>1</v>
      </c>
      <c r="FN1" s="1">
        <v>1</v>
      </c>
      <c r="FO1" s="1">
        <v>1</v>
      </c>
      <c r="FP1" s="1">
        <v>1</v>
      </c>
      <c r="FQ1" s="1">
        <v>1</v>
      </c>
      <c r="FR1" s="1">
        <v>1</v>
      </c>
      <c r="FS1" s="1">
        <v>1</v>
      </c>
      <c r="FT1" s="1">
        <v>1</v>
      </c>
      <c r="FU1" s="1">
        <v>1</v>
      </c>
      <c r="FV1" s="1">
        <v>1</v>
      </c>
      <c r="FW1" s="1">
        <v>1</v>
      </c>
      <c r="FX1" s="1">
        <v>1</v>
      </c>
      <c r="FY1" s="1">
        <v>1</v>
      </c>
      <c r="FZ1" s="1">
        <v>1</v>
      </c>
      <c r="GA1" s="1">
        <v>1</v>
      </c>
      <c r="GB1" s="1">
        <v>1</v>
      </c>
      <c r="GC1" s="1">
        <v>1</v>
      </c>
      <c r="GD1" s="1">
        <v>1</v>
      </c>
      <c r="GE1" s="1">
        <v>1</v>
      </c>
      <c r="GF1" s="1">
        <v>1</v>
      </c>
      <c r="GG1" s="1">
        <v>1</v>
      </c>
      <c r="GH1" s="1">
        <v>1</v>
      </c>
      <c r="GI1" s="1">
        <v>1</v>
      </c>
      <c r="GJ1" s="1">
        <v>1</v>
      </c>
      <c r="GK1" s="1">
        <v>1</v>
      </c>
      <c r="GL1" s="1">
        <v>1</v>
      </c>
      <c r="GM1" s="1">
        <v>1</v>
      </c>
      <c r="GN1" s="1">
        <v>1</v>
      </c>
      <c r="GO1" s="1">
        <v>1</v>
      </c>
      <c r="GP1" s="1">
        <v>1</v>
      </c>
      <c r="GQ1" s="1">
        <v>1</v>
      </c>
      <c r="GR1" s="1">
        <v>1</v>
      </c>
      <c r="GS1" s="1">
        <v>1</v>
      </c>
      <c r="GT1" s="1">
        <v>1</v>
      </c>
      <c r="GU1" s="1">
        <v>1</v>
      </c>
      <c r="GV1" s="1">
        <v>1</v>
      </c>
      <c r="GW1" s="1">
        <v>1</v>
      </c>
      <c r="GX1" s="1">
        <v>1</v>
      </c>
      <c r="GY1" s="1">
        <v>1</v>
      </c>
      <c r="GZ1" s="1">
        <v>1</v>
      </c>
      <c r="HA1" s="1">
        <v>1</v>
      </c>
      <c r="HB1" s="1">
        <v>1</v>
      </c>
      <c r="HC1" s="1">
        <v>1</v>
      </c>
      <c r="HD1" s="1">
        <v>1</v>
      </c>
      <c r="HE1" s="1">
        <v>1</v>
      </c>
      <c r="HF1" s="1">
        <v>1</v>
      </c>
      <c r="HG1" s="1">
        <v>1</v>
      </c>
      <c r="HH1" s="1">
        <v>1</v>
      </c>
      <c r="HI1" s="1">
        <v>1</v>
      </c>
      <c r="HJ1" s="1">
        <v>1</v>
      </c>
      <c r="HK1" s="1">
        <v>1</v>
      </c>
      <c r="HL1" s="1">
        <v>1</v>
      </c>
      <c r="HM1" s="1">
        <v>1</v>
      </c>
      <c r="HN1" s="1">
        <v>1</v>
      </c>
      <c r="HO1" s="1">
        <v>1</v>
      </c>
      <c r="HP1" s="1">
        <v>1</v>
      </c>
      <c r="HQ1" s="1">
        <v>1</v>
      </c>
      <c r="HR1" s="1">
        <v>1</v>
      </c>
      <c r="HS1" s="1">
        <v>1</v>
      </c>
      <c r="HT1" s="1">
        <v>1</v>
      </c>
      <c r="HU1" s="1">
        <v>1</v>
      </c>
      <c r="HV1" s="1">
        <v>1</v>
      </c>
      <c r="HW1" s="1">
        <v>1</v>
      </c>
      <c r="HX1" s="1">
        <v>1</v>
      </c>
      <c r="HY1" s="1">
        <v>1</v>
      </c>
      <c r="HZ1" s="1">
        <v>1</v>
      </c>
      <c r="IA1" s="1">
        <v>1</v>
      </c>
      <c r="IB1" s="1">
        <v>1</v>
      </c>
      <c r="IC1" s="1">
        <v>1</v>
      </c>
      <c r="ID1" s="1">
        <v>1</v>
      </c>
      <c r="IE1" s="1">
        <v>1</v>
      </c>
      <c r="IF1" s="1">
        <v>1</v>
      </c>
      <c r="IG1" s="1">
        <v>1</v>
      </c>
      <c r="IH1" s="1">
        <v>1</v>
      </c>
      <c r="II1" s="1">
        <v>1</v>
      </c>
      <c r="IJ1" s="1">
        <v>1</v>
      </c>
      <c r="IK1" s="1">
        <v>1</v>
      </c>
      <c r="IL1" s="1">
        <v>1</v>
      </c>
      <c r="IM1" s="1">
        <v>1</v>
      </c>
      <c r="IN1" s="1">
        <v>1</v>
      </c>
      <c r="IO1" s="1">
        <v>1</v>
      </c>
      <c r="IP1" s="1">
        <v>1</v>
      </c>
      <c r="IQ1" s="1">
        <v>1</v>
      </c>
      <c r="IR1" s="1">
        <v>1</v>
      </c>
      <c r="IS1" s="1">
        <v>1</v>
      </c>
      <c r="IT1" s="1">
        <v>1</v>
      </c>
      <c r="IU1" s="1">
        <v>1</v>
      </c>
      <c r="IV1" s="1">
        <v>1</v>
      </c>
    </row>
    <row r="2" spans="1:256" s="1" customFormat="1" ht="12" customHeight="1" x14ac:dyDescent="0.2">
      <c r="BO2" s="1" t="s">
        <v>1</v>
      </c>
    </row>
    <row r="3" spans="1:256" s="1" customFormat="1" ht="12" customHeight="1" x14ac:dyDescent="0.2">
      <c r="BO3" s="1" t="s">
        <v>2</v>
      </c>
    </row>
    <row r="4" spans="1:256" ht="12.75" customHeight="1" x14ac:dyDescent="0.25"/>
    <row r="5" spans="1:256" s="3" customFormat="1" ht="14.25" customHeight="1" x14ac:dyDescent="0.25">
      <c r="A5" s="39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</row>
    <row r="6" spans="1:256" s="3" customFormat="1" ht="14.25" customHeight="1" x14ac:dyDescent="0.25">
      <c r="A6" s="39" t="s">
        <v>147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</row>
    <row r="7" spans="1:256" s="3" customFormat="1" ht="14.25" customHeight="1" x14ac:dyDescent="0.25">
      <c r="A7" s="39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</row>
    <row r="8" spans="1:256" s="3" customFormat="1" ht="14.25" customHeight="1" x14ac:dyDescent="0.25">
      <c r="A8" s="39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">
        <f>685229480.38/1000/CN18</f>
        <v>0.89679349751538018</v>
      </c>
    </row>
    <row r="9" spans="1:256" ht="9.75" customHeight="1" x14ac:dyDescent="0.25"/>
    <row r="10" spans="1:256" x14ac:dyDescent="0.25">
      <c r="C10" s="4" t="s">
        <v>6</v>
      </c>
      <c r="D10" s="4"/>
      <c r="AF10" s="40" t="s">
        <v>7</v>
      </c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</row>
    <row r="11" spans="1:256" x14ac:dyDescent="0.25">
      <c r="C11" s="4" t="s">
        <v>8</v>
      </c>
      <c r="D11" s="4"/>
      <c r="J11" s="41" t="s">
        <v>9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</row>
    <row r="12" spans="1:256" x14ac:dyDescent="0.25">
      <c r="C12" s="4" t="s">
        <v>10</v>
      </c>
      <c r="D12" s="4"/>
      <c r="J12" s="42" t="s">
        <v>11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</row>
    <row r="13" spans="1:256" ht="9" customHeight="1" x14ac:dyDescent="0.25"/>
    <row r="14" spans="1:256" s="6" customFormat="1" ht="13.5" x14ac:dyDescent="0.2">
      <c r="A14" s="43" t="s">
        <v>12</v>
      </c>
      <c r="B14" s="44"/>
      <c r="C14" s="44"/>
      <c r="D14" s="44"/>
      <c r="E14" s="44"/>
      <c r="F14" s="44"/>
      <c r="G14" s="44"/>
      <c r="H14" s="44"/>
      <c r="I14" s="45"/>
      <c r="J14" s="49" t="s">
        <v>13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5"/>
      <c r="BI14" s="43" t="s">
        <v>14</v>
      </c>
      <c r="BJ14" s="44"/>
      <c r="BK14" s="44"/>
      <c r="BL14" s="44"/>
      <c r="BM14" s="44"/>
      <c r="BN14" s="44"/>
      <c r="BO14" s="44"/>
      <c r="BP14" s="44"/>
      <c r="BQ14" s="44"/>
      <c r="BR14" s="44"/>
      <c r="BS14" s="4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0" t="s">
        <v>375</v>
      </c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2"/>
      <c r="DH14" s="43" t="s">
        <v>15</v>
      </c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4"/>
    </row>
    <row r="15" spans="1:256" s="6" customFormat="1" ht="13.5" x14ac:dyDescent="0.2">
      <c r="A15" s="46"/>
      <c r="B15" s="47"/>
      <c r="C15" s="47"/>
      <c r="D15" s="47"/>
      <c r="E15" s="47"/>
      <c r="F15" s="47"/>
      <c r="G15" s="47"/>
      <c r="H15" s="47"/>
      <c r="I15" s="48"/>
      <c r="J15" s="46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8"/>
      <c r="BI15" s="46"/>
      <c r="BJ15" s="47"/>
      <c r="BK15" s="47"/>
      <c r="BL15" s="47"/>
      <c r="BM15" s="47"/>
      <c r="BN15" s="47"/>
      <c r="BO15" s="47"/>
      <c r="BP15" s="47"/>
      <c r="BQ15" s="47"/>
      <c r="BR15" s="47"/>
      <c r="BS15" s="48"/>
      <c r="BT15" s="58">
        <f>17865934/19668469</f>
        <v>0.90835407677130331</v>
      </c>
      <c r="BU15" s="59"/>
      <c r="BV15" s="59"/>
      <c r="BW15" s="59"/>
      <c r="BX15" s="59"/>
      <c r="BY15" s="59"/>
      <c r="BZ15" s="59"/>
      <c r="CA15" s="59"/>
      <c r="CB15" s="59"/>
      <c r="CC15" s="60"/>
      <c r="CD15" s="50" t="s">
        <v>16</v>
      </c>
      <c r="CE15" s="51"/>
      <c r="CF15" s="51"/>
      <c r="CG15" s="51"/>
      <c r="CH15" s="51"/>
      <c r="CI15" s="51"/>
      <c r="CJ15" s="51"/>
      <c r="CK15" s="51"/>
      <c r="CL15" s="51"/>
      <c r="CM15" s="52"/>
      <c r="CN15" s="50" t="s">
        <v>17</v>
      </c>
      <c r="CO15" s="51"/>
      <c r="CP15" s="51"/>
      <c r="CQ15" s="51"/>
      <c r="CR15" s="51"/>
      <c r="CS15" s="51"/>
      <c r="CT15" s="51"/>
      <c r="CU15" s="51"/>
      <c r="CV15" s="51"/>
      <c r="CW15" s="52"/>
      <c r="CX15" s="50" t="s">
        <v>18</v>
      </c>
      <c r="CY15" s="51"/>
      <c r="CZ15" s="51"/>
      <c r="DA15" s="51"/>
      <c r="DB15" s="51"/>
      <c r="DC15" s="51"/>
      <c r="DD15" s="51"/>
      <c r="DE15" s="51"/>
      <c r="DF15" s="51"/>
      <c r="DG15" s="52"/>
      <c r="DH15" s="55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7"/>
    </row>
    <row r="16" spans="1:256" s="6" customFormat="1" ht="15" customHeight="1" x14ac:dyDescent="0.2">
      <c r="A16" s="64" t="s">
        <v>19</v>
      </c>
      <c r="B16" s="65"/>
      <c r="C16" s="65"/>
      <c r="D16" s="65"/>
      <c r="E16" s="65"/>
      <c r="F16" s="65"/>
      <c r="G16" s="65"/>
      <c r="H16" s="65"/>
      <c r="I16" s="66"/>
      <c r="J16" s="7"/>
      <c r="K16" s="67" t="s">
        <v>20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8"/>
      <c r="BI16" s="50" t="s">
        <v>21</v>
      </c>
      <c r="BJ16" s="51"/>
      <c r="BK16" s="51"/>
      <c r="BL16" s="51"/>
      <c r="BM16" s="51"/>
      <c r="BN16" s="51"/>
      <c r="BO16" s="51"/>
      <c r="BP16" s="51"/>
      <c r="BQ16" s="51"/>
      <c r="BR16" s="51"/>
      <c r="BS16" s="52"/>
      <c r="BT16" s="50" t="s">
        <v>21</v>
      </c>
      <c r="BU16" s="51"/>
      <c r="BV16" s="51"/>
      <c r="BW16" s="51"/>
      <c r="BX16" s="51"/>
      <c r="BY16" s="51"/>
      <c r="BZ16" s="51"/>
      <c r="CA16" s="51"/>
      <c r="CB16" s="51"/>
      <c r="CC16" s="52"/>
      <c r="CD16" s="50" t="s">
        <v>21</v>
      </c>
      <c r="CE16" s="51"/>
      <c r="CF16" s="51"/>
      <c r="CG16" s="51"/>
      <c r="CH16" s="51"/>
      <c r="CI16" s="51"/>
      <c r="CJ16" s="51"/>
      <c r="CK16" s="51"/>
      <c r="CL16" s="51"/>
      <c r="CM16" s="52"/>
      <c r="CN16" s="50" t="s">
        <v>21</v>
      </c>
      <c r="CO16" s="51"/>
      <c r="CP16" s="51"/>
      <c r="CQ16" s="51"/>
      <c r="CR16" s="51"/>
      <c r="CS16" s="51"/>
      <c r="CT16" s="51"/>
      <c r="CU16" s="51"/>
      <c r="CV16" s="51"/>
      <c r="CW16" s="52"/>
      <c r="CX16" s="50" t="s">
        <v>21</v>
      </c>
      <c r="CY16" s="51"/>
      <c r="CZ16" s="51"/>
      <c r="DA16" s="51"/>
      <c r="DB16" s="51"/>
      <c r="DC16" s="51"/>
      <c r="DD16" s="51"/>
      <c r="DE16" s="51"/>
      <c r="DF16" s="51"/>
      <c r="DG16" s="52"/>
      <c r="DH16" s="61" t="s">
        <v>21</v>
      </c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3"/>
    </row>
    <row r="17" spans="1:129" s="6" customFormat="1" ht="15" customHeight="1" x14ac:dyDescent="0.2">
      <c r="A17" s="64" t="s">
        <v>22</v>
      </c>
      <c r="B17" s="65"/>
      <c r="C17" s="65"/>
      <c r="D17" s="65"/>
      <c r="E17" s="65"/>
      <c r="F17" s="65"/>
      <c r="G17" s="65"/>
      <c r="H17" s="65"/>
      <c r="I17" s="66"/>
      <c r="J17" s="7"/>
      <c r="K17" s="67" t="s">
        <v>23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8"/>
      <c r="BI17" s="50" t="s">
        <v>24</v>
      </c>
      <c r="BJ17" s="51"/>
      <c r="BK17" s="51"/>
      <c r="BL17" s="51"/>
      <c r="BM17" s="51"/>
      <c r="BN17" s="51"/>
      <c r="BO17" s="51"/>
      <c r="BP17" s="51"/>
      <c r="BQ17" s="51"/>
      <c r="BR17" s="51"/>
      <c r="BS17" s="52"/>
      <c r="BT17" s="68"/>
      <c r="BU17" s="69"/>
      <c r="BV17" s="69"/>
      <c r="BW17" s="69"/>
      <c r="BX17" s="69"/>
      <c r="BY17" s="69"/>
      <c r="BZ17" s="69"/>
      <c r="CA17" s="69"/>
      <c r="CB17" s="69"/>
      <c r="CC17" s="70"/>
      <c r="CD17" s="71">
        <f>701262451/1000</f>
        <v>701262.451</v>
      </c>
      <c r="CE17" s="72"/>
      <c r="CF17" s="72"/>
      <c r="CG17" s="72"/>
      <c r="CH17" s="72"/>
      <c r="CI17" s="72"/>
      <c r="CJ17" s="72"/>
      <c r="CK17" s="72"/>
      <c r="CL17" s="72"/>
      <c r="CM17" s="73"/>
      <c r="CN17" s="71"/>
      <c r="CO17" s="72"/>
      <c r="CP17" s="72"/>
      <c r="CQ17" s="72"/>
      <c r="CR17" s="72"/>
      <c r="CS17" s="72"/>
      <c r="CT17" s="72"/>
      <c r="CU17" s="72"/>
      <c r="CV17" s="72"/>
      <c r="CW17" s="73"/>
      <c r="CX17" s="71">
        <f>((255586860.14+34075.8)/1.18+365602146.19)/1000</f>
        <v>582230.05800355936</v>
      </c>
      <c r="CY17" s="72"/>
      <c r="CZ17" s="72"/>
      <c r="DA17" s="72"/>
      <c r="DB17" s="72"/>
      <c r="DC17" s="72"/>
      <c r="DD17" s="72"/>
      <c r="DE17" s="72"/>
      <c r="DF17" s="72"/>
      <c r="DG17" s="73"/>
      <c r="DH17" s="74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6"/>
    </row>
    <row r="18" spans="1:129" s="6" customFormat="1" ht="15" customHeight="1" x14ac:dyDescent="0.2">
      <c r="A18" s="64" t="s">
        <v>25</v>
      </c>
      <c r="B18" s="65"/>
      <c r="C18" s="65"/>
      <c r="D18" s="65"/>
      <c r="E18" s="65"/>
      <c r="F18" s="65"/>
      <c r="G18" s="65"/>
      <c r="H18" s="65"/>
      <c r="I18" s="66"/>
      <c r="J18" s="7"/>
      <c r="K18" s="67" t="s">
        <v>26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8"/>
      <c r="BI18" s="50" t="s">
        <v>24</v>
      </c>
      <c r="BJ18" s="51"/>
      <c r="BK18" s="51"/>
      <c r="BL18" s="51"/>
      <c r="BM18" s="51"/>
      <c r="BN18" s="51"/>
      <c r="BO18" s="51"/>
      <c r="BP18" s="51"/>
      <c r="BQ18" s="51"/>
      <c r="BR18" s="51"/>
      <c r="BS18" s="52"/>
      <c r="BT18" s="68">
        <f>BT19+BT24+BT26+BT27</f>
        <v>685410.25300000003</v>
      </c>
      <c r="BU18" s="69"/>
      <c r="BV18" s="69"/>
      <c r="BW18" s="69"/>
      <c r="BX18" s="69"/>
      <c r="BY18" s="69"/>
      <c r="BZ18" s="69"/>
      <c r="CA18" s="69"/>
      <c r="CB18" s="69"/>
      <c r="CC18" s="70"/>
      <c r="CD18" s="68">
        <f>CD19+CD24+CD26+CD27</f>
        <v>622595.19757340045</v>
      </c>
      <c r="CE18" s="69"/>
      <c r="CF18" s="69"/>
      <c r="CG18" s="69"/>
      <c r="CH18" s="69"/>
      <c r="CI18" s="69"/>
      <c r="CJ18" s="69"/>
      <c r="CK18" s="69"/>
      <c r="CL18" s="69"/>
      <c r="CM18" s="70"/>
      <c r="CN18" s="68">
        <f>CN19+CN24+CN26+CN27</f>
        <v>764088.36848000018</v>
      </c>
      <c r="CO18" s="69"/>
      <c r="CP18" s="69"/>
      <c r="CQ18" s="69"/>
      <c r="CR18" s="69"/>
      <c r="CS18" s="69"/>
      <c r="CT18" s="69"/>
      <c r="CU18" s="69"/>
      <c r="CV18" s="69"/>
      <c r="CW18" s="70"/>
      <c r="CX18" s="68">
        <f>CX19+CX24+CX26+CX27</f>
        <v>685310.97349999985</v>
      </c>
      <c r="CY18" s="69"/>
      <c r="CZ18" s="69"/>
      <c r="DA18" s="69"/>
      <c r="DB18" s="69"/>
      <c r="DC18" s="69"/>
      <c r="DD18" s="69"/>
      <c r="DE18" s="69"/>
      <c r="DF18" s="69"/>
      <c r="DG18" s="70"/>
      <c r="DH18" s="74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6"/>
    </row>
    <row r="19" spans="1:129" s="6" customFormat="1" ht="15" customHeight="1" x14ac:dyDescent="0.2">
      <c r="A19" s="77" t="s">
        <v>27</v>
      </c>
      <c r="B19" s="78"/>
      <c r="C19" s="78"/>
      <c r="D19" s="78"/>
      <c r="E19" s="78"/>
      <c r="F19" s="78"/>
      <c r="G19" s="78"/>
      <c r="H19" s="78"/>
      <c r="I19" s="79"/>
      <c r="J19" s="9"/>
      <c r="K19" s="80" t="s">
        <v>28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10"/>
      <c r="BI19" s="81" t="s">
        <v>24</v>
      </c>
      <c r="BJ19" s="82"/>
      <c r="BK19" s="82"/>
      <c r="BL19" s="82"/>
      <c r="BM19" s="82"/>
      <c r="BN19" s="82"/>
      <c r="BO19" s="82"/>
      <c r="BP19" s="82"/>
      <c r="BQ19" s="82"/>
      <c r="BR19" s="82"/>
      <c r="BS19" s="83"/>
      <c r="BT19" s="84">
        <f>BT20+BT21+BT22</f>
        <v>303271.79100000003</v>
      </c>
      <c r="BU19" s="85"/>
      <c r="BV19" s="85"/>
      <c r="BW19" s="85"/>
      <c r="BX19" s="85"/>
      <c r="BY19" s="85"/>
      <c r="BZ19" s="85"/>
      <c r="CA19" s="85"/>
      <c r="CB19" s="85"/>
      <c r="CC19" s="86"/>
      <c r="CD19" s="84">
        <f>CD20+CD21+CD22</f>
        <v>275478.16772458464</v>
      </c>
      <c r="CE19" s="85"/>
      <c r="CF19" s="85"/>
      <c r="CG19" s="85"/>
      <c r="CH19" s="85"/>
      <c r="CI19" s="85"/>
      <c r="CJ19" s="85"/>
      <c r="CK19" s="85"/>
      <c r="CL19" s="85"/>
      <c r="CM19" s="86"/>
      <c r="CN19" s="84">
        <f>CN20+CN21+CN22</f>
        <v>352567.73515000008</v>
      </c>
      <c r="CO19" s="85"/>
      <c r="CP19" s="85"/>
      <c r="CQ19" s="85"/>
      <c r="CR19" s="85"/>
      <c r="CS19" s="85"/>
      <c r="CT19" s="85"/>
      <c r="CU19" s="85"/>
      <c r="CV19" s="85"/>
      <c r="CW19" s="86"/>
      <c r="CX19" s="84">
        <f>CX20+CX21+CX22</f>
        <v>316180.45231624477</v>
      </c>
      <c r="CY19" s="85"/>
      <c r="CZ19" s="85"/>
      <c r="DA19" s="85"/>
      <c r="DB19" s="85"/>
      <c r="DC19" s="85"/>
      <c r="DD19" s="85"/>
      <c r="DE19" s="85"/>
      <c r="DF19" s="85"/>
      <c r="DG19" s="86"/>
      <c r="DH19" s="87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9"/>
    </row>
    <row r="20" spans="1:129" s="6" customFormat="1" ht="30" customHeight="1" x14ac:dyDescent="0.2">
      <c r="A20" s="64" t="s">
        <v>29</v>
      </c>
      <c r="B20" s="65"/>
      <c r="C20" s="65"/>
      <c r="D20" s="65"/>
      <c r="E20" s="65"/>
      <c r="F20" s="65"/>
      <c r="G20" s="65"/>
      <c r="H20" s="65"/>
      <c r="I20" s="66"/>
      <c r="J20" s="7"/>
      <c r="K20" s="67" t="s">
        <v>30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8"/>
      <c r="BI20" s="50" t="s">
        <v>24</v>
      </c>
      <c r="BJ20" s="51"/>
      <c r="BK20" s="51"/>
      <c r="BL20" s="51"/>
      <c r="BM20" s="51"/>
      <c r="BN20" s="51"/>
      <c r="BO20" s="51"/>
      <c r="BP20" s="51"/>
      <c r="BQ20" s="51"/>
      <c r="BR20" s="51"/>
      <c r="BS20" s="52"/>
      <c r="BT20" s="90">
        <f>(285927353+9272659+2215504)/1000</f>
        <v>297415.516</v>
      </c>
      <c r="BU20" s="91"/>
      <c r="BV20" s="91"/>
      <c r="BW20" s="91"/>
      <c r="BX20" s="91"/>
      <c r="BY20" s="91"/>
      <c r="BZ20" s="91"/>
      <c r="CA20" s="91"/>
      <c r="CB20" s="91"/>
      <c r="CC20" s="92"/>
      <c r="CD20" s="68">
        <f t="shared" ref="CD20:CD26" si="0">BT20*$BT$15</f>
        <v>270158.59645364078</v>
      </c>
      <c r="CE20" s="69"/>
      <c r="CF20" s="69"/>
      <c r="CG20" s="69"/>
      <c r="CH20" s="69"/>
      <c r="CI20" s="69"/>
      <c r="CJ20" s="69"/>
      <c r="CK20" s="69"/>
      <c r="CL20" s="69"/>
      <c r="CM20" s="70"/>
      <c r="CN20" s="90">
        <f>('20 ЭЭ'!E16+'20 ЭЭ'!E24+'20 ЭЭ'!E25+'20 ЭЭ'!E26+'20 ЭЭ'!E27+'20 ЭЭ'!E29+'20 ЭЭ'!E30+'20 ЭЭ'!E31+'20 ЭЭ'!E35+'20 ЭЭ'!E36+'20 ЭЭ'!E37+'20 ЭЭ'!E38+'20 ЭЭ'!E50+'20 ЭЭ'!E51)/1000</f>
        <v>347931.90159000008</v>
      </c>
      <c r="CO20" s="91"/>
      <c r="CP20" s="91"/>
      <c r="CQ20" s="91"/>
      <c r="CR20" s="91"/>
      <c r="CS20" s="91"/>
      <c r="CT20" s="91"/>
      <c r="CU20" s="91"/>
      <c r="CV20" s="91"/>
      <c r="CW20" s="92"/>
      <c r="CX20" s="68">
        <f t="shared" ref="CX20:CX26" si="1">CN20*$DY$8</f>
        <v>312023.06692407321</v>
      </c>
      <c r="CY20" s="69"/>
      <c r="CZ20" s="69"/>
      <c r="DA20" s="69"/>
      <c r="DB20" s="69"/>
      <c r="DC20" s="69"/>
      <c r="DD20" s="69"/>
      <c r="DE20" s="69"/>
      <c r="DF20" s="69"/>
      <c r="DG20" s="70"/>
      <c r="DH20" s="74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6"/>
    </row>
    <row r="21" spans="1:129" s="6" customFormat="1" ht="15" customHeight="1" x14ac:dyDescent="0.2">
      <c r="A21" s="64" t="s">
        <v>31</v>
      </c>
      <c r="B21" s="65"/>
      <c r="C21" s="65"/>
      <c r="D21" s="65"/>
      <c r="E21" s="65"/>
      <c r="F21" s="65"/>
      <c r="G21" s="65"/>
      <c r="H21" s="65"/>
      <c r="I21" s="66"/>
      <c r="J21" s="7"/>
      <c r="K21" s="67" t="s">
        <v>374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8"/>
      <c r="BI21" s="50" t="s">
        <v>24</v>
      </c>
      <c r="BJ21" s="51"/>
      <c r="BK21" s="51"/>
      <c r="BL21" s="51"/>
      <c r="BM21" s="51"/>
      <c r="BN21" s="51"/>
      <c r="BO21" s="51"/>
      <c r="BP21" s="51"/>
      <c r="BQ21" s="51"/>
      <c r="BR21" s="51"/>
      <c r="BS21" s="52"/>
      <c r="BT21" s="90">
        <f>(5451134)/1000</f>
        <v>5451.134</v>
      </c>
      <c r="BU21" s="91"/>
      <c r="BV21" s="91"/>
      <c r="BW21" s="91"/>
      <c r="BX21" s="91"/>
      <c r="BY21" s="91"/>
      <c r="BZ21" s="91"/>
      <c r="CA21" s="91"/>
      <c r="CB21" s="91"/>
      <c r="CC21" s="92"/>
      <c r="CD21" s="68">
        <f t="shared" si="0"/>
        <v>4951.559791926662</v>
      </c>
      <c r="CE21" s="69"/>
      <c r="CF21" s="69"/>
      <c r="CG21" s="69"/>
      <c r="CH21" s="69"/>
      <c r="CI21" s="69"/>
      <c r="CJ21" s="69"/>
      <c r="CK21" s="69"/>
      <c r="CL21" s="69"/>
      <c r="CM21" s="70"/>
      <c r="CN21" s="90">
        <f>('20 ЭЭ'!E49+'20 ЭЭ'!E32)/1000</f>
        <v>2797.35221</v>
      </c>
      <c r="CO21" s="91"/>
      <c r="CP21" s="91"/>
      <c r="CQ21" s="91"/>
      <c r="CR21" s="91"/>
      <c r="CS21" s="91"/>
      <c r="CT21" s="91"/>
      <c r="CU21" s="91"/>
      <c r="CV21" s="91"/>
      <c r="CW21" s="92"/>
      <c r="CX21" s="68">
        <f t="shared" si="1"/>
        <v>2508.6472721882783</v>
      </c>
      <c r="CY21" s="69"/>
      <c r="CZ21" s="69"/>
      <c r="DA21" s="69"/>
      <c r="DB21" s="69"/>
      <c r="DC21" s="69"/>
      <c r="DD21" s="69"/>
      <c r="DE21" s="69"/>
      <c r="DF21" s="69"/>
      <c r="DG21" s="70"/>
      <c r="DH21" s="74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6"/>
    </row>
    <row r="22" spans="1:129" s="6" customFormat="1" ht="58.5" customHeight="1" x14ac:dyDescent="0.2">
      <c r="A22" s="64" t="s">
        <v>32</v>
      </c>
      <c r="B22" s="65"/>
      <c r="C22" s="65"/>
      <c r="D22" s="65"/>
      <c r="E22" s="65"/>
      <c r="F22" s="65"/>
      <c r="G22" s="65"/>
      <c r="H22" s="65"/>
      <c r="I22" s="66"/>
      <c r="J22" s="7"/>
      <c r="K22" s="67" t="s">
        <v>33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8"/>
      <c r="BI22" s="50" t="s">
        <v>24</v>
      </c>
      <c r="BJ22" s="51"/>
      <c r="BK22" s="51"/>
      <c r="BL22" s="51"/>
      <c r="BM22" s="51"/>
      <c r="BN22" s="51"/>
      <c r="BO22" s="51"/>
      <c r="BP22" s="51"/>
      <c r="BQ22" s="51"/>
      <c r="BR22" s="51"/>
      <c r="BS22" s="52"/>
      <c r="BT22" s="90">
        <f>(289371+115770)/1000</f>
        <v>405.14100000000002</v>
      </c>
      <c r="BU22" s="91"/>
      <c r="BV22" s="91"/>
      <c r="BW22" s="91"/>
      <c r="BX22" s="91"/>
      <c r="BY22" s="91"/>
      <c r="BZ22" s="91"/>
      <c r="CA22" s="91"/>
      <c r="CB22" s="91"/>
      <c r="CC22" s="92"/>
      <c r="CD22" s="68">
        <f t="shared" si="0"/>
        <v>368.01147901720259</v>
      </c>
      <c r="CE22" s="69"/>
      <c r="CF22" s="69"/>
      <c r="CG22" s="69"/>
      <c r="CH22" s="69"/>
      <c r="CI22" s="69"/>
      <c r="CJ22" s="69"/>
      <c r="CK22" s="69"/>
      <c r="CL22" s="69"/>
      <c r="CM22" s="70"/>
      <c r="CN22" s="90">
        <f>('20 ЭЭ'!E58+'20 ЭЭ'!E39+'20 ЭЭ'!E45+'20 ЭЭ'!E56)/1000</f>
        <v>1838.48135</v>
      </c>
      <c r="CO22" s="91"/>
      <c r="CP22" s="91"/>
      <c r="CQ22" s="91"/>
      <c r="CR22" s="91"/>
      <c r="CS22" s="91"/>
      <c r="CT22" s="91"/>
      <c r="CU22" s="91"/>
      <c r="CV22" s="91"/>
      <c r="CW22" s="92"/>
      <c r="CX22" s="68">
        <f t="shared" si="1"/>
        <v>1648.7381199832978</v>
      </c>
      <c r="CY22" s="69"/>
      <c r="CZ22" s="69"/>
      <c r="DA22" s="69"/>
      <c r="DB22" s="69"/>
      <c r="DC22" s="69"/>
      <c r="DD22" s="69"/>
      <c r="DE22" s="69"/>
      <c r="DF22" s="69"/>
      <c r="DG22" s="70"/>
      <c r="DH22" s="74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6"/>
    </row>
    <row r="23" spans="1:129" s="6" customFormat="1" ht="15" customHeight="1" x14ac:dyDescent="0.2">
      <c r="A23" s="64" t="s">
        <v>34</v>
      </c>
      <c r="B23" s="65"/>
      <c r="C23" s="65"/>
      <c r="D23" s="65"/>
      <c r="E23" s="65"/>
      <c r="F23" s="65"/>
      <c r="G23" s="65"/>
      <c r="H23" s="65"/>
      <c r="I23" s="66"/>
      <c r="J23" s="7"/>
      <c r="K23" s="67" t="s">
        <v>35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8"/>
      <c r="BI23" s="50" t="s">
        <v>24</v>
      </c>
      <c r="BJ23" s="51"/>
      <c r="BK23" s="51"/>
      <c r="BL23" s="51"/>
      <c r="BM23" s="51"/>
      <c r="BN23" s="51"/>
      <c r="BO23" s="51"/>
      <c r="BP23" s="51"/>
      <c r="BQ23" s="51"/>
      <c r="BR23" s="51"/>
      <c r="BS23" s="52"/>
      <c r="BT23" s="90">
        <v>0</v>
      </c>
      <c r="BU23" s="91"/>
      <c r="BV23" s="91"/>
      <c r="BW23" s="91"/>
      <c r="BX23" s="91"/>
      <c r="BY23" s="91"/>
      <c r="BZ23" s="91"/>
      <c r="CA23" s="91"/>
      <c r="CB23" s="91"/>
      <c r="CC23" s="92"/>
      <c r="CD23" s="68">
        <f t="shared" si="0"/>
        <v>0</v>
      </c>
      <c r="CE23" s="69"/>
      <c r="CF23" s="69"/>
      <c r="CG23" s="69"/>
      <c r="CH23" s="69"/>
      <c r="CI23" s="69"/>
      <c r="CJ23" s="69"/>
      <c r="CK23" s="69"/>
      <c r="CL23" s="69"/>
      <c r="CM23" s="70"/>
      <c r="CN23" s="90"/>
      <c r="CO23" s="91"/>
      <c r="CP23" s="91"/>
      <c r="CQ23" s="91"/>
      <c r="CR23" s="91"/>
      <c r="CS23" s="91"/>
      <c r="CT23" s="91"/>
      <c r="CU23" s="91"/>
      <c r="CV23" s="91"/>
      <c r="CW23" s="92"/>
      <c r="CX23" s="68">
        <f t="shared" si="1"/>
        <v>0</v>
      </c>
      <c r="CY23" s="69"/>
      <c r="CZ23" s="69"/>
      <c r="DA23" s="69"/>
      <c r="DB23" s="69"/>
      <c r="DC23" s="69"/>
      <c r="DD23" s="69"/>
      <c r="DE23" s="69"/>
      <c r="DF23" s="69"/>
      <c r="DG23" s="70"/>
      <c r="DH23" s="74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6"/>
    </row>
    <row r="24" spans="1:129" s="6" customFormat="1" ht="106.5" customHeight="1" x14ac:dyDescent="0.2">
      <c r="A24" s="77" t="s">
        <v>36</v>
      </c>
      <c r="B24" s="78"/>
      <c r="C24" s="78"/>
      <c r="D24" s="78"/>
      <c r="E24" s="78"/>
      <c r="F24" s="78"/>
      <c r="G24" s="78"/>
      <c r="H24" s="78"/>
      <c r="I24" s="79"/>
      <c r="J24" s="9"/>
      <c r="K24" s="80" t="s">
        <v>37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10"/>
      <c r="BI24" s="81" t="s">
        <v>24</v>
      </c>
      <c r="BJ24" s="82"/>
      <c r="BK24" s="82"/>
      <c r="BL24" s="82"/>
      <c r="BM24" s="82"/>
      <c r="BN24" s="82"/>
      <c r="BO24" s="82"/>
      <c r="BP24" s="82"/>
      <c r="BQ24" s="82"/>
      <c r="BR24" s="82"/>
      <c r="BS24" s="83"/>
      <c r="BT24" s="90">
        <f>(131450010+38774115)/1000</f>
        <v>170224.125</v>
      </c>
      <c r="BU24" s="91"/>
      <c r="BV24" s="91"/>
      <c r="BW24" s="91"/>
      <c r="BX24" s="91"/>
      <c r="BY24" s="91"/>
      <c r="BZ24" s="91"/>
      <c r="CA24" s="91"/>
      <c r="CB24" s="91"/>
      <c r="CC24" s="92"/>
      <c r="CD24" s="84">
        <f t="shared" si="0"/>
        <v>154623.77790857793</v>
      </c>
      <c r="CE24" s="85"/>
      <c r="CF24" s="85"/>
      <c r="CG24" s="85"/>
      <c r="CH24" s="85"/>
      <c r="CI24" s="85"/>
      <c r="CJ24" s="85"/>
      <c r="CK24" s="85"/>
      <c r="CL24" s="85"/>
      <c r="CM24" s="86"/>
      <c r="CN24" s="90">
        <f>('20 ЭЭ'!E17+'20 ЭЭ'!E43+'20 ЭЭ'!E47+'20 ЭЭ'!E55+'20 ЭЭ'!E52)/1000</f>
        <v>175873.03557000001</v>
      </c>
      <c r="CO24" s="91"/>
      <c r="CP24" s="91"/>
      <c r="CQ24" s="91"/>
      <c r="CR24" s="91"/>
      <c r="CS24" s="91"/>
      <c r="CT24" s="91"/>
      <c r="CU24" s="91"/>
      <c r="CV24" s="91"/>
      <c r="CW24" s="92"/>
      <c r="CX24" s="84">
        <f>CN24*$DY$8+81493.12/1000</f>
        <v>157803.28780746716</v>
      </c>
      <c r="CY24" s="85"/>
      <c r="CZ24" s="85"/>
      <c r="DA24" s="85"/>
      <c r="DB24" s="85"/>
      <c r="DC24" s="85"/>
      <c r="DD24" s="85"/>
      <c r="DE24" s="85"/>
      <c r="DF24" s="85"/>
      <c r="DG24" s="86"/>
      <c r="DH24" s="87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9"/>
    </row>
    <row r="25" spans="1:129" s="6" customFormat="1" ht="15" customHeight="1" x14ac:dyDescent="0.2">
      <c r="A25" s="64" t="s">
        <v>38</v>
      </c>
      <c r="B25" s="65"/>
      <c r="C25" s="65"/>
      <c r="D25" s="65"/>
      <c r="E25" s="65"/>
      <c r="F25" s="65"/>
      <c r="G25" s="65"/>
      <c r="H25" s="65"/>
      <c r="I25" s="66"/>
      <c r="J25" s="7"/>
      <c r="K25" s="67" t="s">
        <v>35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8"/>
      <c r="BI25" s="50" t="s">
        <v>24</v>
      </c>
      <c r="BJ25" s="51"/>
      <c r="BK25" s="51"/>
      <c r="BL25" s="51"/>
      <c r="BM25" s="51"/>
      <c r="BN25" s="51"/>
      <c r="BO25" s="51"/>
      <c r="BP25" s="51"/>
      <c r="BQ25" s="51"/>
      <c r="BR25" s="51"/>
      <c r="BS25" s="52"/>
      <c r="BT25" s="68">
        <v>0</v>
      </c>
      <c r="BU25" s="69"/>
      <c r="BV25" s="69"/>
      <c r="BW25" s="69"/>
      <c r="BX25" s="69"/>
      <c r="BY25" s="69"/>
      <c r="BZ25" s="69"/>
      <c r="CA25" s="69"/>
      <c r="CB25" s="69"/>
      <c r="CC25" s="70"/>
      <c r="CD25" s="68">
        <f t="shared" si="0"/>
        <v>0</v>
      </c>
      <c r="CE25" s="69"/>
      <c r="CF25" s="69"/>
      <c r="CG25" s="69"/>
      <c r="CH25" s="69"/>
      <c r="CI25" s="69"/>
      <c r="CJ25" s="69"/>
      <c r="CK25" s="69"/>
      <c r="CL25" s="69"/>
      <c r="CM25" s="70"/>
      <c r="CN25" s="93">
        <v>0</v>
      </c>
      <c r="CO25" s="94"/>
      <c r="CP25" s="94"/>
      <c r="CQ25" s="94"/>
      <c r="CR25" s="94"/>
      <c r="CS25" s="94"/>
      <c r="CT25" s="94"/>
      <c r="CU25" s="94"/>
      <c r="CV25" s="94"/>
      <c r="CW25" s="95"/>
      <c r="CX25" s="68">
        <f t="shared" si="1"/>
        <v>0</v>
      </c>
      <c r="CY25" s="69"/>
      <c r="CZ25" s="69"/>
      <c r="DA25" s="69"/>
      <c r="DB25" s="69"/>
      <c r="DC25" s="69"/>
      <c r="DD25" s="69"/>
      <c r="DE25" s="69"/>
      <c r="DF25" s="69"/>
      <c r="DG25" s="70"/>
      <c r="DH25" s="74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6"/>
    </row>
    <row r="26" spans="1:129" s="6" customFormat="1" ht="151.5" customHeight="1" x14ac:dyDescent="0.2">
      <c r="A26" s="77" t="s">
        <v>39</v>
      </c>
      <c r="B26" s="78"/>
      <c r="C26" s="78"/>
      <c r="D26" s="78"/>
      <c r="E26" s="78"/>
      <c r="F26" s="78"/>
      <c r="G26" s="78"/>
      <c r="H26" s="78"/>
      <c r="I26" s="79"/>
      <c r="J26" s="9"/>
      <c r="K26" s="80" t="s">
        <v>40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10"/>
      <c r="BI26" s="81" t="s">
        <v>24</v>
      </c>
      <c r="BJ26" s="82"/>
      <c r="BK26" s="82"/>
      <c r="BL26" s="82"/>
      <c r="BM26" s="82"/>
      <c r="BN26" s="82"/>
      <c r="BO26" s="82"/>
      <c r="BP26" s="82"/>
      <c r="BQ26" s="82"/>
      <c r="BR26" s="82"/>
      <c r="BS26" s="83"/>
      <c r="BT26" s="90">
        <f>77646869/1000</f>
        <v>77646.869000000006</v>
      </c>
      <c r="BU26" s="91"/>
      <c r="BV26" s="91"/>
      <c r="BW26" s="91"/>
      <c r="BX26" s="91"/>
      <c r="BY26" s="91"/>
      <c r="BZ26" s="91"/>
      <c r="CA26" s="91"/>
      <c r="CB26" s="91"/>
      <c r="CC26" s="92"/>
      <c r="CD26" s="84">
        <f t="shared" si="0"/>
        <v>70530.850004677341</v>
      </c>
      <c r="CE26" s="85"/>
      <c r="CF26" s="85"/>
      <c r="CG26" s="85"/>
      <c r="CH26" s="85"/>
      <c r="CI26" s="85"/>
      <c r="CJ26" s="85"/>
      <c r="CK26" s="85"/>
      <c r="CL26" s="85"/>
      <c r="CM26" s="86"/>
      <c r="CN26" s="90">
        <f>'20 ЭЭ'!E13/1000</f>
        <v>75573.607220000005</v>
      </c>
      <c r="CO26" s="91"/>
      <c r="CP26" s="91"/>
      <c r="CQ26" s="91"/>
      <c r="CR26" s="91"/>
      <c r="CS26" s="91"/>
      <c r="CT26" s="91"/>
      <c r="CU26" s="91"/>
      <c r="CV26" s="91"/>
      <c r="CW26" s="92"/>
      <c r="CX26" s="84">
        <f t="shared" si="1"/>
        <v>67773.919538677394</v>
      </c>
      <c r="CY26" s="85"/>
      <c r="CZ26" s="85"/>
      <c r="DA26" s="85"/>
      <c r="DB26" s="85"/>
      <c r="DC26" s="85"/>
      <c r="DD26" s="85"/>
      <c r="DE26" s="85"/>
      <c r="DF26" s="85"/>
      <c r="DG26" s="86"/>
      <c r="DH26" s="87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9"/>
    </row>
    <row r="27" spans="1:129" s="6" customFormat="1" ht="15" customHeight="1" x14ac:dyDescent="0.2">
      <c r="A27" s="77" t="s">
        <v>41</v>
      </c>
      <c r="B27" s="78"/>
      <c r="C27" s="78"/>
      <c r="D27" s="78"/>
      <c r="E27" s="78"/>
      <c r="F27" s="78"/>
      <c r="G27" s="78"/>
      <c r="H27" s="78"/>
      <c r="I27" s="79"/>
      <c r="J27" s="9"/>
      <c r="K27" s="80" t="s">
        <v>42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10"/>
      <c r="BI27" s="81" t="s">
        <v>24</v>
      </c>
      <c r="BJ27" s="82"/>
      <c r="BK27" s="82"/>
      <c r="BL27" s="82"/>
      <c r="BM27" s="82"/>
      <c r="BN27" s="82"/>
      <c r="BO27" s="82"/>
      <c r="BP27" s="82"/>
      <c r="BQ27" s="82"/>
      <c r="BR27" s="82"/>
      <c r="BS27" s="83"/>
      <c r="BT27" s="84">
        <f>BT28+BT29+BT30+BT31+BT32</f>
        <v>134267.46800000002</v>
      </c>
      <c r="BU27" s="85"/>
      <c r="BV27" s="85"/>
      <c r="BW27" s="85"/>
      <c r="BX27" s="85"/>
      <c r="BY27" s="85"/>
      <c r="BZ27" s="85"/>
      <c r="CA27" s="85"/>
      <c r="CB27" s="85"/>
      <c r="CC27" s="86"/>
      <c r="CD27" s="84">
        <f>CD28+CD29+CD30+CD31+CD32</f>
        <v>121962.40193556054</v>
      </c>
      <c r="CE27" s="85"/>
      <c r="CF27" s="85"/>
      <c r="CG27" s="85"/>
      <c r="CH27" s="85"/>
      <c r="CI27" s="85"/>
      <c r="CJ27" s="85"/>
      <c r="CK27" s="85"/>
      <c r="CL27" s="85"/>
      <c r="CM27" s="86"/>
      <c r="CN27" s="84">
        <f>CN28+CN29+CN30+CN31+CN32</f>
        <v>160073.99054</v>
      </c>
      <c r="CO27" s="85"/>
      <c r="CP27" s="85"/>
      <c r="CQ27" s="85"/>
      <c r="CR27" s="85"/>
      <c r="CS27" s="85"/>
      <c r="CT27" s="85"/>
      <c r="CU27" s="85"/>
      <c r="CV27" s="85"/>
      <c r="CW27" s="86"/>
      <c r="CX27" s="84">
        <f>CX28+CX29+CX30+CX31+CX32</f>
        <v>143553.31383761048</v>
      </c>
      <c r="CY27" s="85"/>
      <c r="CZ27" s="85"/>
      <c r="DA27" s="85"/>
      <c r="DB27" s="85"/>
      <c r="DC27" s="85"/>
      <c r="DD27" s="85"/>
      <c r="DE27" s="85"/>
      <c r="DF27" s="85"/>
      <c r="DG27" s="86"/>
      <c r="DH27" s="87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9"/>
      <c r="DY27" s="6">
        <f>CX27/CD27*100-100</f>
        <v>17.702924474591455</v>
      </c>
    </row>
    <row r="28" spans="1:129" s="6" customFormat="1" ht="15" customHeight="1" x14ac:dyDescent="0.2">
      <c r="A28" s="64" t="s">
        <v>43</v>
      </c>
      <c r="B28" s="65"/>
      <c r="C28" s="65"/>
      <c r="D28" s="65"/>
      <c r="E28" s="65"/>
      <c r="F28" s="65"/>
      <c r="G28" s="65"/>
      <c r="H28" s="65"/>
      <c r="I28" s="66"/>
      <c r="J28" s="7"/>
      <c r="K28" s="67" t="s">
        <v>44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8"/>
      <c r="BI28" s="50" t="s">
        <v>24</v>
      </c>
      <c r="BJ28" s="51"/>
      <c r="BK28" s="51"/>
      <c r="BL28" s="51"/>
      <c r="BM28" s="51"/>
      <c r="BN28" s="51"/>
      <c r="BO28" s="51"/>
      <c r="BP28" s="51"/>
      <c r="BQ28" s="51"/>
      <c r="BR28" s="51"/>
      <c r="BS28" s="52"/>
      <c r="BT28" s="90">
        <f>128519/1000</f>
        <v>128.51900000000001</v>
      </c>
      <c r="BU28" s="91"/>
      <c r="BV28" s="91"/>
      <c r="BW28" s="91"/>
      <c r="BX28" s="91"/>
      <c r="BY28" s="91"/>
      <c r="BZ28" s="91"/>
      <c r="CA28" s="91"/>
      <c r="CB28" s="91"/>
      <c r="CC28" s="92"/>
      <c r="CD28" s="68">
        <f>BT28*$BT$15</f>
        <v>116.74075759257113</v>
      </c>
      <c r="CE28" s="69"/>
      <c r="CF28" s="69"/>
      <c r="CG28" s="69"/>
      <c r="CH28" s="69"/>
      <c r="CI28" s="69"/>
      <c r="CJ28" s="69"/>
      <c r="CK28" s="69"/>
      <c r="CL28" s="69"/>
      <c r="CM28" s="70"/>
      <c r="CN28" s="90">
        <f>('20 ЭЭ'!E14+'20 ЭЭ'!E15)/1000</f>
        <v>218.03232</v>
      </c>
      <c r="CO28" s="91"/>
      <c r="CP28" s="91"/>
      <c r="CQ28" s="91"/>
      <c r="CR28" s="91"/>
      <c r="CS28" s="91"/>
      <c r="CT28" s="91"/>
      <c r="CU28" s="91"/>
      <c r="CV28" s="91"/>
      <c r="CW28" s="92"/>
      <c r="CX28" s="68">
        <f>CN28*$DY$8</f>
        <v>195.52996682419257</v>
      </c>
      <c r="CY28" s="69"/>
      <c r="CZ28" s="69"/>
      <c r="DA28" s="69"/>
      <c r="DB28" s="69"/>
      <c r="DC28" s="69"/>
      <c r="DD28" s="69"/>
      <c r="DE28" s="69"/>
      <c r="DF28" s="69"/>
      <c r="DG28" s="70"/>
      <c r="DH28" s="74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6"/>
      <c r="DY28" s="6">
        <f t="shared" ref="DY28:DY38" si="2">CX28/CD28*100-100</f>
        <v>67.490746896296685</v>
      </c>
    </row>
    <row r="29" spans="1:129" s="6" customFormat="1" ht="15" customHeight="1" x14ac:dyDescent="0.2">
      <c r="A29" s="64" t="s">
        <v>45</v>
      </c>
      <c r="B29" s="65"/>
      <c r="C29" s="65"/>
      <c r="D29" s="65"/>
      <c r="E29" s="65"/>
      <c r="F29" s="65"/>
      <c r="G29" s="65"/>
      <c r="H29" s="65"/>
      <c r="I29" s="66"/>
      <c r="J29" s="7"/>
      <c r="K29" s="67" t="s">
        <v>46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8"/>
      <c r="BI29" s="50" t="s">
        <v>24</v>
      </c>
      <c r="BJ29" s="51"/>
      <c r="BK29" s="51"/>
      <c r="BL29" s="51"/>
      <c r="BM29" s="51"/>
      <c r="BN29" s="51"/>
      <c r="BO29" s="51"/>
      <c r="BP29" s="51"/>
      <c r="BQ29" s="51"/>
      <c r="BR29" s="51"/>
      <c r="BS29" s="52"/>
      <c r="BT29" s="90">
        <f>(6092133+343481)/1000</f>
        <v>6435.6139999999996</v>
      </c>
      <c r="BU29" s="91"/>
      <c r="BV29" s="91"/>
      <c r="BW29" s="91"/>
      <c r="BX29" s="91"/>
      <c r="BY29" s="91"/>
      <c r="BZ29" s="91"/>
      <c r="CA29" s="91"/>
      <c r="CB29" s="91"/>
      <c r="CC29" s="92"/>
      <c r="CD29" s="68">
        <f>BT29*$BT$15</f>
        <v>5845.816213426474</v>
      </c>
      <c r="CE29" s="69"/>
      <c r="CF29" s="69"/>
      <c r="CG29" s="69"/>
      <c r="CH29" s="69"/>
      <c r="CI29" s="69"/>
      <c r="CJ29" s="69"/>
      <c r="CK29" s="69"/>
      <c r="CL29" s="69"/>
      <c r="CM29" s="70"/>
      <c r="CN29" s="90">
        <f>('20 ЭЭ'!E28+'20 ЭЭ'!E40)/1000</f>
        <v>8455.9018799999994</v>
      </c>
      <c r="CO29" s="91"/>
      <c r="CP29" s="91"/>
      <c r="CQ29" s="91"/>
      <c r="CR29" s="91"/>
      <c r="CS29" s="91"/>
      <c r="CT29" s="91"/>
      <c r="CU29" s="91"/>
      <c r="CV29" s="91"/>
      <c r="CW29" s="92"/>
      <c r="CX29" s="68">
        <f t="shared" ref="CX29:CX47" si="3">CN29*$DY$8</f>
        <v>7583.1978216120779</v>
      </c>
      <c r="CY29" s="69"/>
      <c r="CZ29" s="69"/>
      <c r="DA29" s="69"/>
      <c r="DB29" s="69"/>
      <c r="DC29" s="69"/>
      <c r="DD29" s="69"/>
      <c r="DE29" s="69"/>
      <c r="DF29" s="69"/>
      <c r="DG29" s="70"/>
      <c r="DH29" s="74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6"/>
      <c r="DY29" s="6">
        <f t="shared" si="2"/>
        <v>29.720086036835085</v>
      </c>
    </row>
    <row r="30" spans="1:129" s="6" customFormat="1" ht="30" customHeight="1" x14ac:dyDescent="0.2">
      <c r="A30" s="64" t="s">
        <v>47</v>
      </c>
      <c r="B30" s="65"/>
      <c r="C30" s="65"/>
      <c r="D30" s="65"/>
      <c r="E30" s="65"/>
      <c r="F30" s="65"/>
      <c r="G30" s="65"/>
      <c r="H30" s="65"/>
      <c r="I30" s="66"/>
      <c r="J30" s="7"/>
      <c r="K30" s="67" t="s">
        <v>48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8"/>
      <c r="BI30" s="50" t="s">
        <v>24</v>
      </c>
      <c r="BJ30" s="51"/>
      <c r="BK30" s="51"/>
      <c r="BL30" s="51"/>
      <c r="BM30" s="51"/>
      <c r="BN30" s="51"/>
      <c r="BO30" s="51"/>
      <c r="BP30" s="51"/>
      <c r="BQ30" s="51"/>
      <c r="BR30" s="51"/>
      <c r="BS30" s="52"/>
      <c r="BT30" s="68">
        <v>0</v>
      </c>
      <c r="BU30" s="69"/>
      <c r="BV30" s="69"/>
      <c r="BW30" s="69"/>
      <c r="BX30" s="69"/>
      <c r="BY30" s="69"/>
      <c r="BZ30" s="69"/>
      <c r="CA30" s="69"/>
      <c r="CB30" s="69"/>
      <c r="CC30" s="70"/>
      <c r="CD30" s="68">
        <f>BT30*$BT$15</f>
        <v>0</v>
      </c>
      <c r="CE30" s="69"/>
      <c r="CF30" s="69"/>
      <c r="CG30" s="69"/>
      <c r="CH30" s="69"/>
      <c r="CI30" s="69"/>
      <c r="CJ30" s="69"/>
      <c r="CK30" s="69"/>
      <c r="CL30" s="69"/>
      <c r="CM30" s="70"/>
      <c r="CN30" s="93">
        <v>0</v>
      </c>
      <c r="CO30" s="94"/>
      <c r="CP30" s="94"/>
      <c r="CQ30" s="94"/>
      <c r="CR30" s="94"/>
      <c r="CS30" s="94"/>
      <c r="CT30" s="94"/>
      <c r="CU30" s="94"/>
      <c r="CV30" s="94"/>
      <c r="CW30" s="95"/>
      <c r="CX30" s="68">
        <f t="shared" si="3"/>
        <v>0</v>
      </c>
      <c r="CY30" s="69"/>
      <c r="CZ30" s="69"/>
      <c r="DA30" s="69"/>
      <c r="DB30" s="69"/>
      <c r="DC30" s="69"/>
      <c r="DD30" s="69"/>
      <c r="DE30" s="69"/>
      <c r="DF30" s="69"/>
      <c r="DG30" s="70"/>
      <c r="DH30" s="74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6"/>
      <c r="DY30" s="6" t="e">
        <f t="shared" si="2"/>
        <v>#DIV/0!</v>
      </c>
    </row>
    <row r="31" spans="1:129" s="6" customFormat="1" ht="45" customHeight="1" x14ac:dyDescent="0.2">
      <c r="A31" s="64" t="s">
        <v>49</v>
      </c>
      <c r="B31" s="65"/>
      <c r="C31" s="65"/>
      <c r="D31" s="65"/>
      <c r="E31" s="65"/>
      <c r="F31" s="65"/>
      <c r="G31" s="65"/>
      <c r="H31" s="65"/>
      <c r="I31" s="66"/>
      <c r="J31" s="7"/>
      <c r="K31" s="67" t="s">
        <v>50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8"/>
      <c r="BI31" s="50" t="s">
        <v>24</v>
      </c>
      <c r="BJ31" s="51"/>
      <c r="BK31" s="51"/>
      <c r="BL31" s="51"/>
      <c r="BM31" s="51"/>
      <c r="BN31" s="51"/>
      <c r="BO31" s="51"/>
      <c r="BP31" s="51"/>
      <c r="BQ31" s="51"/>
      <c r="BR31" s="51"/>
      <c r="BS31" s="52"/>
      <c r="BT31" s="68">
        <v>0</v>
      </c>
      <c r="BU31" s="69"/>
      <c r="BV31" s="69"/>
      <c r="BW31" s="69"/>
      <c r="BX31" s="69"/>
      <c r="BY31" s="69"/>
      <c r="BZ31" s="69"/>
      <c r="CA31" s="69"/>
      <c r="CB31" s="69"/>
      <c r="CC31" s="70"/>
      <c r="CD31" s="68">
        <f>BT31*$BT$15</f>
        <v>0</v>
      </c>
      <c r="CE31" s="69"/>
      <c r="CF31" s="69"/>
      <c r="CG31" s="69"/>
      <c r="CH31" s="69"/>
      <c r="CI31" s="69"/>
      <c r="CJ31" s="69"/>
      <c r="CK31" s="69"/>
      <c r="CL31" s="69"/>
      <c r="CM31" s="70"/>
      <c r="CN31" s="93">
        <v>0</v>
      </c>
      <c r="CO31" s="94"/>
      <c r="CP31" s="94"/>
      <c r="CQ31" s="94"/>
      <c r="CR31" s="94"/>
      <c r="CS31" s="94"/>
      <c r="CT31" s="94"/>
      <c r="CU31" s="94"/>
      <c r="CV31" s="94"/>
      <c r="CW31" s="95"/>
      <c r="CX31" s="68">
        <f t="shared" si="3"/>
        <v>0</v>
      </c>
      <c r="CY31" s="69"/>
      <c r="CZ31" s="69"/>
      <c r="DA31" s="69"/>
      <c r="DB31" s="69"/>
      <c r="DC31" s="69"/>
      <c r="DD31" s="69"/>
      <c r="DE31" s="69"/>
      <c r="DF31" s="69"/>
      <c r="DG31" s="70"/>
      <c r="DH31" s="74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6"/>
      <c r="DY31" s="6" t="e">
        <f t="shared" si="2"/>
        <v>#DIV/0!</v>
      </c>
    </row>
    <row r="32" spans="1:129" s="38" customFormat="1" ht="15" customHeight="1" x14ac:dyDescent="0.2">
      <c r="A32" s="77" t="s">
        <v>51</v>
      </c>
      <c r="B32" s="78"/>
      <c r="C32" s="78"/>
      <c r="D32" s="78"/>
      <c r="E32" s="78"/>
      <c r="F32" s="78"/>
      <c r="G32" s="78"/>
      <c r="H32" s="78"/>
      <c r="I32" s="79"/>
      <c r="J32" s="12"/>
      <c r="K32" s="80" t="s">
        <v>52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10"/>
      <c r="BI32" s="81" t="s">
        <v>24</v>
      </c>
      <c r="BJ32" s="82"/>
      <c r="BK32" s="82"/>
      <c r="BL32" s="82"/>
      <c r="BM32" s="82"/>
      <c r="BN32" s="82"/>
      <c r="BO32" s="82"/>
      <c r="BP32" s="82"/>
      <c r="BQ32" s="82"/>
      <c r="BR32" s="82"/>
      <c r="BS32" s="83"/>
      <c r="BT32" s="84">
        <f>SUM(BT33,BT34,BT35,BT36,BT37,BT38,BT43,BT44,BT45,BT46,BT47)</f>
        <v>127703.33500000002</v>
      </c>
      <c r="BU32" s="85"/>
      <c r="BV32" s="85"/>
      <c r="BW32" s="85"/>
      <c r="BX32" s="85"/>
      <c r="BY32" s="85"/>
      <c r="BZ32" s="85"/>
      <c r="CA32" s="85"/>
      <c r="CB32" s="85"/>
      <c r="CC32" s="86"/>
      <c r="CD32" s="84">
        <f>SUM(CD33,CD34,CD35,CD36,CD37,CD38,CD43,CD44,CD45,CD46,CD47)</f>
        <v>115999.84496454149</v>
      </c>
      <c r="CE32" s="85"/>
      <c r="CF32" s="85"/>
      <c r="CG32" s="85"/>
      <c r="CH32" s="85"/>
      <c r="CI32" s="85"/>
      <c r="CJ32" s="85"/>
      <c r="CK32" s="85"/>
      <c r="CL32" s="85"/>
      <c r="CM32" s="86"/>
      <c r="CN32" s="84">
        <f>SUM(CN33,CN34,CN35,CN36,CN37,CN38,CN43,CN44,CN45,CN46,CN47)</f>
        <v>151400.05634000001</v>
      </c>
      <c r="CO32" s="85"/>
      <c r="CP32" s="85"/>
      <c r="CQ32" s="85"/>
      <c r="CR32" s="85"/>
      <c r="CS32" s="85"/>
      <c r="CT32" s="85"/>
      <c r="CU32" s="85"/>
      <c r="CV32" s="85"/>
      <c r="CW32" s="86"/>
      <c r="CX32" s="84">
        <f t="shared" si="3"/>
        <v>135774.58604917422</v>
      </c>
      <c r="CY32" s="85"/>
      <c r="CZ32" s="85"/>
      <c r="DA32" s="85"/>
      <c r="DB32" s="85"/>
      <c r="DC32" s="85"/>
      <c r="DD32" s="85"/>
      <c r="DE32" s="85"/>
      <c r="DF32" s="85"/>
      <c r="DG32" s="86"/>
      <c r="DH32" s="87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9"/>
      <c r="DY32" s="38">
        <f t="shared" si="2"/>
        <v>17.047213374015641</v>
      </c>
    </row>
    <row r="33" spans="1:129" s="6" customFormat="1" ht="15" customHeight="1" x14ac:dyDescent="0.2">
      <c r="A33" s="64"/>
      <c r="B33" s="65"/>
      <c r="C33" s="65"/>
      <c r="D33" s="65"/>
      <c r="E33" s="65"/>
      <c r="F33" s="65"/>
      <c r="G33" s="65"/>
      <c r="H33" s="65"/>
      <c r="I33" s="66"/>
      <c r="J33" s="7"/>
      <c r="K33" s="67" t="s">
        <v>53</v>
      </c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8"/>
      <c r="BI33" s="50" t="s">
        <v>24</v>
      </c>
      <c r="BJ33" s="51"/>
      <c r="BK33" s="51"/>
      <c r="BL33" s="51"/>
      <c r="BM33" s="51"/>
      <c r="BN33" s="51"/>
      <c r="BO33" s="51"/>
      <c r="BP33" s="51"/>
      <c r="BQ33" s="51"/>
      <c r="BR33" s="51"/>
      <c r="BS33" s="52"/>
      <c r="BT33" s="90">
        <f>(97616573)/1000</f>
        <v>97616.573000000004</v>
      </c>
      <c r="BU33" s="91"/>
      <c r="BV33" s="91"/>
      <c r="BW33" s="91"/>
      <c r="BX33" s="91"/>
      <c r="BY33" s="91"/>
      <c r="BZ33" s="91"/>
      <c r="CA33" s="91"/>
      <c r="CB33" s="91"/>
      <c r="CC33" s="92"/>
      <c r="CD33" s="68">
        <f>BT33*$BT$15</f>
        <v>88670.412044993544</v>
      </c>
      <c r="CE33" s="69"/>
      <c r="CF33" s="69"/>
      <c r="CG33" s="69"/>
      <c r="CH33" s="69"/>
      <c r="CI33" s="69"/>
      <c r="CJ33" s="69"/>
      <c r="CK33" s="69"/>
      <c r="CL33" s="69"/>
      <c r="CM33" s="70"/>
      <c r="CN33" s="90">
        <f>'20 ЭЭ'!E42/1000</f>
        <v>121766.01784999999</v>
      </c>
      <c r="CO33" s="91"/>
      <c r="CP33" s="91"/>
      <c r="CQ33" s="91"/>
      <c r="CR33" s="91"/>
      <c r="CS33" s="91"/>
      <c r="CT33" s="91"/>
      <c r="CU33" s="91"/>
      <c r="CV33" s="91"/>
      <c r="CW33" s="92"/>
      <c r="CX33" s="68">
        <f t="shared" si="3"/>
        <v>109198.97302622171</v>
      </c>
      <c r="CY33" s="69"/>
      <c r="CZ33" s="69"/>
      <c r="DA33" s="69"/>
      <c r="DB33" s="69"/>
      <c r="DC33" s="69"/>
      <c r="DD33" s="69"/>
      <c r="DE33" s="69"/>
      <c r="DF33" s="69"/>
      <c r="DG33" s="70"/>
      <c r="DH33" s="74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6"/>
      <c r="DY33" s="6">
        <f t="shared" si="2"/>
        <v>23.151534438355228</v>
      </c>
    </row>
    <row r="34" spans="1:129" s="6" customFormat="1" ht="15" customHeight="1" x14ac:dyDescent="0.2">
      <c r="A34" s="64"/>
      <c r="B34" s="65"/>
      <c r="C34" s="65"/>
      <c r="D34" s="65"/>
      <c r="E34" s="65"/>
      <c r="F34" s="65"/>
      <c r="G34" s="65"/>
      <c r="H34" s="65"/>
      <c r="I34" s="66"/>
      <c r="J34" s="7"/>
      <c r="K34" s="67" t="s">
        <v>54</v>
      </c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8"/>
      <c r="BI34" s="50" t="s">
        <v>24</v>
      </c>
      <c r="BJ34" s="51"/>
      <c r="BK34" s="51"/>
      <c r="BL34" s="51"/>
      <c r="BM34" s="51"/>
      <c r="BN34" s="51"/>
      <c r="BO34" s="51"/>
      <c r="BP34" s="51"/>
      <c r="BQ34" s="51"/>
      <c r="BR34" s="51"/>
      <c r="BS34" s="52"/>
      <c r="BT34" s="90">
        <f>(20856)/1000</f>
        <v>20.856000000000002</v>
      </c>
      <c r="BU34" s="91"/>
      <c r="BV34" s="91"/>
      <c r="BW34" s="91"/>
      <c r="BX34" s="91"/>
      <c r="BY34" s="91"/>
      <c r="BZ34" s="91"/>
      <c r="CA34" s="91"/>
      <c r="CB34" s="91"/>
      <c r="CC34" s="92"/>
      <c r="CD34" s="68">
        <f>BT34*$BT$15</f>
        <v>18.944632625142305</v>
      </c>
      <c r="CE34" s="69"/>
      <c r="CF34" s="69"/>
      <c r="CG34" s="69"/>
      <c r="CH34" s="69"/>
      <c r="CI34" s="69"/>
      <c r="CJ34" s="69"/>
      <c r="CK34" s="69"/>
      <c r="CL34" s="69"/>
      <c r="CM34" s="70"/>
      <c r="CN34" s="90">
        <f>'20 ЭЭ'!E20/1000</f>
        <v>12.229200000000001</v>
      </c>
      <c r="CO34" s="91"/>
      <c r="CP34" s="91"/>
      <c r="CQ34" s="91"/>
      <c r="CR34" s="91"/>
      <c r="CS34" s="91"/>
      <c r="CT34" s="91"/>
      <c r="CU34" s="91"/>
      <c r="CV34" s="91"/>
      <c r="CW34" s="92"/>
      <c r="CX34" s="68">
        <f t="shared" si="3"/>
        <v>10.967067039815088</v>
      </c>
      <c r="CY34" s="69"/>
      <c r="CZ34" s="69"/>
      <c r="DA34" s="69"/>
      <c r="DB34" s="69"/>
      <c r="DC34" s="69"/>
      <c r="DD34" s="69"/>
      <c r="DE34" s="69"/>
      <c r="DF34" s="69"/>
      <c r="DG34" s="70"/>
      <c r="DH34" s="74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6"/>
      <c r="DY34" s="6">
        <f t="shared" si="2"/>
        <v>-42.109898582777575</v>
      </c>
    </row>
    <row r="35" spans="1:129" s="6" customFormat="1" ht="15" customHeight="1" x14ac:dyDescent="0.2">
      <c r="A35" s="64"/>
      <c r="B35" s="65"/>
      <c r="C35" s="65"/>
      <c r="D35" s="65"/>
      <c r="E35" s="65"/>
      <c r="F35" s="65"/>
      <c r="G35" s="65"/>
      <c r="H35" s="65"/>
      <c r="I35" s="66"/>
      <c r="J35" s="7"/>
      <c r="K35" s="67" t="s">
        <v>55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8"/>
      <c r="BI35" s="50" t="s">
        <v>24</v>
      </c>
      <c r="BJ35" s="51"/>
      <c r="BK35" s="51"/>
      <c r="BL35" s="51"/>
      <c r="BM35" s="51"/>
      <c r="BN35" s="51"/>
      <c r="BO35" s="51"/>
      <c r="BP35" s="51"/>
      <c r="BQ35" s="51"/>
      <c r="BR35" s="51"/>
      <c r="BS35" s="52"/>
      <c r="BT35" s="90">
        <f>2135069/1000</f>
        <v>2135.069</v>
      </c>
      <c r="BU35" s="91"/>
      <c r="BV35" s="91"/>
      <c r="BW35" s="91"/>
      <c r="BX35" s="91"/>
      <c r="BY35" s="91"/>
      <c r="BZ35" s="91"/>
      <c r="CA35" s="91"/>
      <c r="CB35" s="91"/>
      <c r="CC35" s="92"/>
      <c r="CD35" s="68">
        <f>BT35*$BT$15</f>
        <v>1939.3986303380298</v>
      </c>
      <c r="CE35" s="69"/>
      <c r="CF35" s="69"/>
      <c r="CG35" s="69"/>
      <c r="CH35" s="69"/>
      <c r="CI35" s="69"/>
      <c r="CJ35" s="69"/>
      <c r="CK35" s="69"/>
      <c r="CL35" s="69"/>
      <c r="CM35" s="70"/>
      <c r="CN35" s="90">
        <f>'20 ЭЭ'!E34/1000</f>
        <v>1513.8749399999999</v>
      </c>
      <c r="CO35" s="91"/>
      <c r="CP35" s="91"/>
      <c r="CQ35" s="91"/>
      <c r="CR35" s="91"/>
      <c r="CS35" s="91"/>
      <c r="CT35" s="91"/>
      <c r="CU35" s="91"/>
      <c r="CV35" s="91"/>
      <c r="CW35" s="92"/>
      <c r="CX35" s="68">
        <f t="shared" si="3"/>
        <v>1357.6332022434863</v>
      </c>
      <c r="CY35" s="69"/>
      <c r="CZ35" s="69"/>
      <c r="DA35" s="69"/>
      <c r="DB35" s="69"/>
      <c r="DC35" s="69"/>
      <c r="DD35" s="69"/>
      <c r="DE35" s="69"/>
      <c r="DF35" s="69"/>
      <c r="DG35" s="70"/>
      <c r="DH35" s="74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6"/>
      <c r="DY35" s="6">
        <f t="shared" si="2"/>
        <v>-29.997207329838332</v>
      </c>
    </row>
    <row r="36" spans="1:129" s="6" customFormat="1" ht="15" customHeight="1" x14ac:dyDescent="0.2">
      <c r="A36" s="64"/>
      <c r="B36" s="65"/>
      <c r="C36" s="65"/>
      <c r="D36" s="65"/>
      <c r="E36" s="65"/>
      <c r="F36" s="65"/>
      <c r="G36" s="65"/>
      <c r="H36" s="65"/>
      <c r="I36" s="66"/>
      <c r="J36" s="7"/>
      <c r="K36" s="67" t="s">
        <v>56</v>
      </c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8"/>
      <c r="BI36" s="50" t="s">
        <v>24</v>
      </c>
      <c r="BJ36" s="51"/>
      <c r="BK36" s="51"/>
      <c r="BL36" s="51"/>
      <c r="BM36" s="51"/>
      <c r="BN36" s="51"/>
      <c r="BO36" s="51"/>
      <c r="BP36" s="51"/>
      <c r="BQ36" s="51"/>
      <c r="BR36" s="51"/>
      <c r="BS36" s="52"/>
      <c r="BT36" s="71"/>
      <c r="BU36" s="72"/>
      <c r="BV36" s="72"/>
      <c r="BW36" s="72"/>
      <c r="BX36" s="72"/>
      <c r="BY36" s="72"/>
      <c r="BZ36" s="72"/>
      <c r="CA36" s="72"/>
      <c r="CB36" s="72"/>
      <c r="CC36" s="73"/>
      <c r="CD36" s="68">
        <f>BT36*$BT$15</f>
        <v>0</v>
      </c>
      <c r="CE36" s="69"/>
      <c r="CF36" s="69"/>
      <c r="CG36" s="69"/>
      <c r="CH36" s="69"/>
      <c r="CI36" s="69"/>
      <c r="CJ36" s="69"/>
      <c r="CK36" s="69"/>
      <c r="CL36" s="69"/>
      <c r="CM36" s="70"/>
      <c r="CN36" s="93"/>
      <c r="CO36" s="94"/>
      <c r="CP36" s="94"/>
      <c r="CQ36" s="94"/>
      <c r="CR36" s="94"/>
      <c r="CS36" s="94"/>
      <c r="CT36" s="94"/>
      <c r="CU36" s="94"/>
      <c r="CV36" s="94"/>
      <c r="CW36" s="95"/>
      <c r="CX36" s="68">
        <f t="shared" si="3"/>
        <v>0</v>
      </c>
      <c r="CY36" s="69"/>
      <c r="CZ36" s="69"/>
      <c r="DA36" s="69"/>
      <c r="DB36" s="69"/>
      <c r="DC36" s="69"/>
      <c r="DD36" s="69"/>
      <c r="DE36" s="69"/>
      <c r="DF36" s="69"/>
      <c r="DG36" s="70"/>
      <c r="DH36" s="74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6"/>
      <c r="DY36" s="6" t="e">
        <f t="shared" si="2"/>
        <v>#DIV/0!</v>
      </c>
    </row>
    <row r="37" spans="1:129" s="6" customFormat="1" ht="159.75" customHeight="1" x14ac:dyDescent="0.2">
      <c r="A37" s="64"/>
      <c r="B37" s="65"/>
      <c r="C37" s="65"/>
      <c r="D37" s="65"/>
      <c r="E37" s="65"/>
      <c r="F37" s="65"/>
      <c r="G37" s="65"/>
      <c r="H37" s="65"/>
      <c r="I37" s="66"/>
      <c r="J37" s="7"/>
      <c r="K37" s="67" t="s">
        <v>57</v>
      </c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8"/>
      <c r="BI37" s="50" t="s">
        <v>24</v>
      </c>
      <c r="BJ37" s="51"/>
      <c r="BK37" s="51"/>
      <c r="BL37" s="51"/>
      <c r="BM37" s="51"/>
      <c r="BN37" s="51"/>
      <c r="BO37" s="51"/>
      <c r="BP37" s="51"/>
      <c r="BQ37" s="51"/>
      <c r="BR37" s="51"/>
      <c r="BS37" s="52"/>
      <c r="BT37" s="90">
        <f>(25427333)/1000</f>
        <v>25427.332999999999</v>
      </c>
      <c r="BU37" s="91"/>
      <c r="BV37" s="91"/>
      <c r="BW37" s="91"/>
      <c r="BX37" s="91"/>
      <c r="BY37" s="91"/>
      <c r="BZ37" s="91"/>
      <c r="CA37" s="91"/>
      <c r="CB37" s="91"/>
      <c r="CC37" s="92"/>
      <c r="CD37" s="68">
        <f>BT37*$BT$15</f>
        <v>23097.021591971494</v>
      </c>
      <c r="CE37" s="69"/>
      <c r="CF37" s="69"/>
      <c r="CG37" s="69"/>
      <c r="CH37" s="69"/>
      <c r="CI37" s="69"/>
      <c r="CJ37" s="69"/>
      <c r="CK37" s="69"/>
      <c r="CL37" s="69"/>
      <c r="CM37" s="70"/>
      <c r="CN37" s="90">
        <f>('20 ЭЭ'!E12+'20 ЭЭ'!E54+'20 ЭЭ'!E19+'20 ЭЭ'!E48)/1000</f>
        <v>25304.565210000001</v>
      </c>
      <c r="CO37" s="91"/>
      <c r="CP37" s="91"/>
      <c r="CQ37" s="91"/>
      <c r="CR37" s="91"/>
      <c r="CS37" s="91"/>
      <c r="CT37" s="91"/>
      <c r="CU37" s="91"/>
      <c r="CV37" s="91"/>
      <c r="CW37" s="92"/>
      <c r="CX37" s="68">
        <f t="shared" si="3"/>
        <v>22692.969537781912</v>
      </c>
      <c r="CY37" s="69"/>
      <c r="CZ37" s="69"/>
      <c r="DA37" s="69"/>
      <c r="DB37" s="69"/>
      <c r="DC37" s="69"/>
      <c r="DD37" s="69"/>
      <c r="DE37" s="69"/>
      <c r="DF37" s="69"/>
      <c r="DG37" s="70"/>
      <c r="DH37" s="74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6"/>
      <c r="DY37" s="6">
        <f t="shared" si="2"/>
        <v>-1.7493686472979277</v>
      </c>
    </row>
    <row r="38" spans="1:129" s="6" customFormat="1" ht="45.75" customHeight="1" x14ac:dyDescent="0.2">
      <c r="A38" s="64"/>
      <c r="B38" s="65"/>
      <c r="C38" s="65"/>
      <c r="D38" s="65"/>
      <c r="E38" s="65"/>
      <c r="F38" s="65"/>
      <c r="G38" s="65"/>
      <c r="H38" s="65"/>
      <c r="I38" s="66"/>
      <c r="J38" s="7"/>
      <c r="K38" s="67" t="s">
        <v>58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8"/>
      <c r="BI38" s="50" t="s">
        <v>24</v>
      </c>
      <c r="BJ38" s="51"/>
      <c r="BK38" s="51"/>
      <c r="BL38" s="51"/>
      <c r="BM38" s="51"/>
      <c r="BN38" s="51"/>
      <c r="BO38" s="51"/>
      <c r="BP38" s="51"/>
      <c r="BQ38" s="51"/>
      <c r="BR38" s="51"/>
      <c r="BS38" s="52"/>
      <c r="BT38" s="68">
        <f>SUM(BT39:CC42)</f>
        <v>2387.4639999999999</v>
      </c>
      <c r="BU38" s="69"/>
      <c r="BV38" s="69"/>
      <c r="BW38" s="69"/>
      <c r="BX38" s="69"/>
      <c r="BY38" s="69"/>
      <c r="BZ38" s="69"/>
      <c r="CA38" s="69"/>
      <c r="CB38" s="69"/>
      <c r="CC38" s="70"/>
      <c r="CD38" s="68">
        <f>SUM(CD39:CM42)</f>
        <v>2168.6626575447231</v>
      </c>
      <c r="CE38" s="69"/>
      <c r="CF38" s="69"/>
      <c r="CG38" s="69"/>
      <c r="CH38" s="69"/>
      <c r="CI38" s="69"/>
      <c r="CJ38" s="69"/>
      <c r="CK38" s="69"/>
      <c r="CL38" s="69"/>
      <c r="CM38" s="70"/>
      <c r="CN38" s="68">
        <f>SUM(CN39:CW42)</f>
        <v>2098.6654400000002</v>
      </c>
      <c r="CO38" s="69"/>
      <c r="CP38" s="69"/>
      <c r="CQ38" s="69"/>
      <c r="CR38" s="69"/>
      <c r="CS38" s="69"/>
      <c r="CT38" s="69"/>
      <c r="CU38" s="69"/>
      <c r="CV38" s="69"/>
      <c r="CW38" s="70"/>
      <c r="CX38" s="68">
        <f t="shared" si="3"/>
        <v>1882.0695200522543</v>
      </c>
      <c r="CY38" s="69"/>
      <c r="CZ38" s="69"/>
      <c r="DA38" s="69"/>
      <c r="DB38" s="69"/>
      <c r="DC38" s="69"/>
      <c r="DD38" s="69"/>
      <c r="DE38" s="69"/>
      <c r="DF38" s="69"/>
      <c r="DG38" s="70"/>
      <c r="DH38" s="74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6"/>
      <c r="DY38" s="6">
        <f t="shared" si="2"/>
        <v>-13.215201382078419</v>
      </c>
    </row>
    <row r="39" spans="1:129" s="6" customFormat="1" ht="15" customHeight="1" x14ac:dyDescent="0.2">
      <c r="A39" s="64"/>
      <c r="B39" s="65"/>
      <c r="C39" s="65"/>
      <c r="D39" s="65"/>
      <c r="E39" s="65"/>
      <c r="F39" s="65"/>
      <c r="G39" s="65"/>
      <c r="H39" s="65"/>
      <c r="I39" s="66"/>
      <c r="J39" s="7"/>
      <c r="K39" s="67" t="s">
        <v>59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8"/>
      <c r="BI39" s="50" t="s">
        <v>24</v>
      </c>
      <c r="BJ39" s="51"/>
      <c r="BK39" s="51"/>
      <c r="BL39" s="51"/>
      <c r="BM39" s="51"/>
      <c r="BN39" s="51"/>
      <c r="BO39" s="51"/>
      <c r="BP39" s="51"/>
      <c r="BQ39" s="51"/>
      <c r="BR39" s="51"/>
      <c r="BS39" s="52"/>
      <c r="BT39" s="90">
        <f>(627234)/1000</f>
        <v>627.23400000000004</v>
      </c>
      <c r="BU39" s="91"/>
      <c r="BV39" s="91"/>
      <c r="BW39" s="91"/>
      <c r="BX39" s="91"/>
      <c r="BY39" s="91"/>
      <c r="BZ39" s="91"/>
      <c r="CA39" s="91"/>
      <c r="CB39" s="91"/>
      <c r="CC39" s="92"/>
      <c r="CD39" s="68">
        <f t="shared" ref="CD39:CD47" si="4">BT39*$BT$15</f>
        <v>569.75056098957168</v>
      </c>
      <c r="CE39" s="69"/>
      <c r="CF39" s="69"/>
      <c r="CG39" s="69"/>
      <c r="CH39" s="69"/>
      <c r="CI39" s="69"/>
      <c r="CJ39" s="69"/>
      <c r="CK39" s="69"/>
      <c r="CL39" s="69"/>
      <c r="CM39" s="70"/>
      <c r="CN39" s="90">
        <f>'20 ЭЭ'!E57/1000</f>
        <v>672.64129000000003</v>
      </c>
      <c r="CO39" s="91"/>
      <c r="CP39" s="91"/>
      <c r="CQ39" s="91"/>
      <c r="CR39" s="91"/>
      <c r="CS39" s="91"/>
      <c r="CT39" s="91"/>
      <c r="CU39" s="91"/>
      <c r="CV39" s="91"/>
      <c r="CW39" s="92"/>
      <c r="CX39" s="68">
        <f t="shared" si="3"/>
        <v>603.22033503235718</v>
      </c>
      <c r="CY39" s="69"/>
      <c r="CZ39" s="69"/>
      <c r="DA39" s="69"/>
      <c r="DB39" s="69"/>
      <c r="DC39" s="69"/>
      <c r="DD39" s="69"/>
      <c r="DE39" s="69"/>
      <c r="DF39" s="69"/>
      <c r="DG39" s="70"/>
      <c r="DH39" s="74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6"/>
    </row>
    <row r="40" spans="1:129" s="6" customFormat="1" ht="15" customHeight="1" x14ac:dyDescent="0.2">
      <c r="A40" s="64"/>
      <c r="B40" s="65"/>
      <c r="C40" s="65"/>
      <c r="D40" s="65"/>
      <c r="E40" s="65"/>
      <c r="F40" s="65"/>
      <c r="G40" s="65"/>
      <c r="H40" s="65"/>
      <c r="I40" s="66"/>
      <c r="J40" s="7"/>
      <c r="K40" s="67" t="s">
        <v>60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8"/>
      <c r="BI40" s="50" t="s">
        <v>24</v>
      </c>
      <c r="BJ40" s="51"/>
      <c r="BK40" s="51"/>
      <c r="BL40" s="51"/>
      <c r="BM40" s="51"/>
      <c r="BN40" s="51"/>
      <c r="BO40" s="51"/>
      <c r="BP40" s="51"/>
      <c r="BQ40" s="51"/>
      <c r="BR40" s="51"/>
      <c r="BS40" s="52"/>
      <c r="BT40" s="93"/>
      <c r="BU40" s="94"/>
      <c r="BV40" s="94"/>
      <c r="BW40" s="94"/>
      <c r="BX40" s="94"/>
      <c r="BY40" s="94"/>
      <c r="BZ40" s="94"/>
      <c r="CA40" s="94"/>
      <c r="CB40" s="94"/>
      <c r="CC40" s="95"/>
      <c r="CD40" s="68">
        <f t="shared" si="4"/>
        <v>0</v>
      </c>
      <c r="CE40" s="69"/>
      <c r="CF40" s="69"/>
      <c r="CG40" s="69"/>
      <c r="CH40" s="69"/>
      <c r="CI40" s="69"/>
      <c r="CJ40" s="69"/>
      <c r="CK40" s="69"/>
      <c r="CL40" s="69"/>
      <c r="CM40" s="70"/>
      <c r="CN40" s="93">
        <v>0</v>
      </c>
      <c r="CO40" s="94"/>
      <c r="CP40" s="94"/>
      <c r="CQ40" s="94"/>
      <c r="CR40" s="94"/>
      <c r="CS40" s="94"/>
      <c r="CT40" s="94"/>
      <c r="CU40" s="94"/>
      <c r="CV40" s="94"/>
      <c r="CW40" s="95"/>
      <c r="CX40" s="68">
        <f t="shared" si="3"/>
        <v>0</v>
      </c>
      <c r="CY40" s="69"/>
      <c r="CZ40" s="69"/>
      <c r="DA40" s="69"/>
      <c r="DB40" s="69"/>
      <c r="DC40" s="69"/>
      <c r="DD40" s="69"/>
      <c r="DE40" s="69"/>
      <c r="DF40" s="69"/>
      <c r="DG40" s="70"/>
      <c r="DH40" s="74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6"/>
    </row>
    <row r="41" spans="1:129" s="6" customFormat="1" ht="15" customHeight="1" x14ac:dyDescent="0.2">
      <c r="A41" s="64"/>
      <c r="B41" s="65"/>
      <c r="C41" s="65"/>
      <c r="D41" s="65"/>
      <c r="E41" s="65"/>
      <c r="F41" s="65"/>
      <c r="G41" s="65"/>
      <c r="H41" s="65"/>
      <c r="I41" s="66"/>
      <c r="J41" s="7"/>
      <c r="K41" s="67" t="s">
        <v>61</v>
      </c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8"/>
      <c r="BI41" s="50" t="s">
        <v>24</v>
      </c>
      <c r="BJ41" s="51"/>
      <c r="BK41" s="51"/>
      <c r="BL41" s="51"/>
      <c r="BM41" s="51"/>
      <c r="BN41" s="51"/>
      <c r="BO41" s="51"/>
      <c r="BP41" s="51"/>
      <c r="BQ41" s="51"/>
      <c r="BR41" s="51"/>
      <c r="BS41" s="52"/>
      <c r="BT41" s="90">
        <v>0</v>
      </c>
      <c r="BU41" s="91"/>
      <c r="BV41" s="91"/>
      <c r="BW41" s="91"/>
      <c r="BX41" s="91"/>
      <c r="BY41" s="91"/>
      <c r="BZ41" s="91"/>
      <c r="CA41" s="91"/>
      <c r="CB41" s="91"/>
      <c r="CC41" s="92"/>
      <c r="CD41" s="68"/>
      <c r="CE41" s="69"/>
      <c r="CF41" s="69"/>
      <c r="CG41" s="69"/>
      <c r="CH41" s="69"/>
      <c r="CI41" s="69"/>
      <c r="CJ41" s="69"/>
      <c r="CK41" s="69"/>
      <c r="CL41" s="69"/>
      <c r="CM41" s="70"/>
      <c r="CN41" s="93"/>
      <c r="CO41" s="94"/>
      <c r="CP41" s="94"/>
      <c r="CQ41" s="94"/>
      <c r="CR41" s="94"/>
      <c r="CS41" s="94"/>
      <c r="CT41" s="94"/>
      <c r="CU41" s="94"/>
      <c r="CV41" s="94"/>
      <c r="CW41" s="95"/>
      <c r="CX41" s="68">
        <f t="shared" si="3"/>
        <v>0</v>
      </c>
      <c r="CY41" s="69"/>
      <c r="CZ41" s="69"/>
      <c r="DA41" s="69"/>
      <c r="DB41" s="69"/>
      <c r="DC41" s="69"/>
      <c r="DD41" s="69"/>
      <c r="DE41" s="69"/>
      <c r="DF41" s="69"/>
      <c r="DG41" s="70"/>
      <c r="DH41" s="74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6"/>
    </row>
    <row r="42" spans="1:129" s="6" customFormat="1" ht="15" customHeight="1" x14ac:dyDescent="0.2">
      <c r="A42" s="64"/>
      <c r="B42" s="65"/>
      <c r="C42" s="65"/>
      <c r="D42" s="65"/>
      <c r="E42" s="65"/>
      <c r="F42" s="65"/>
      <c r="G42" s="65"/>
      <c r="H42" s="65"/>
      <c r="I42" s="66"/>
      <c r="J42" s="7"/>
      <c r="K42" s="67" t="s">
        <v>62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8"/>
      <c r="BI42" s="50" t="s">
        <v>24</v>
      </c>
      <c r="BJ42" s="51"/>
      <c r="BK42" s="51"/>
      <c r="BL42" s="51"/>
      <c r="BM42" s="51"/>
      <c r="BN42" s="51"/>
      <c r="BO42" s="51"/>
      <c r="BP42" s="51"/>
      <c r="BQ42" s="51"/>
      <c r="BR42" s="51"/>
      <c r="BS42" s="52"/>
      <c r="BT42" s="90">
        <f>(1760230)/1000</f>
        <v>1760.23</v>
      </c>
      <c r="BU42" s="91"/>
      <c r="BV42" s="91"/>
      <c r="BW42" s="91"/>
      <c r="BX42" s="91"/>
      <c r="BY42" s="91"/>
      <c r="BZ42" s="91"/>
      <c r="CA42" s="91"/>
      <c r="CB42" s="91"/>
      <c r="CC42" s="92"/>
      <c r="CD42" s="68">
        <f t="shared" si="4"/>
        <v>1598.9120965551513</v>
      </c>
      <c r="CE42" s="69"/>
      <c r="CF42" s="69"/>
      <c r="CG42" s="69"/>
      <c r="CH42" s="69"/>
      <c r="CI42" s="69"/>
      <c r="CJ42" s="69"/>
      <c r="CK42" s="69"/>
      <c r="CL42" s="69"/>
      <c r="CM42" s="70"/>
      <c r="CN42" s="90">
        <f>('20 ЭЭ'!E53+'20 ЭЭ'!E41)/1000</f>
        <v>1426.0241500000002</v>
      </c>
      <c r="CO42" s="91"/>
      <c r="CP42" s="91"/>
      <c r="CQ42" s="91"/>
      <c r="CR42" s="91"/>
      <c r="CS42" s="91"/>
      <c r="CT42" s="91"/>
      <c r="CU42" s="91"/>
      <c r="CV42" s="91"/>
      <c r="CW42" s="92"/>
      <c r="CX42" s="68">
        <f t="shared" si="3"/>
        <v>1278.8491850198973</v>
      </c>
      <c r="CY42" s="69"/>
      <c r="CZ42" s="69"/>
      <c r="DA42" s="69"/>
      <c r="DB42" s="69"/>
      <c r="DC42" s="69"/>
      <c r="DD42" s="69"/>
      <c r="DE42" s="69"/>
      <c r="DF42" s="69"/>
      <c r="DG42" s="70"/>
      <c r="DH42" s="74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6"/>
    </row>
    <row r="43" spans="1:129" s="6" customFormat="1" ht="70.5" customHeight="1" x14ac:dyDescent="0.2">
      <c r="A43" s="64"/>
      <c r="B43" s="65"/>
      <c r="C43" s="65"/>
      <c r="D43" s="65"/>
      <c r="E43" s="65"/>
      <c r="F43" s="65"/>
      <c r="G43" s="65"/>
      <c r="H43" s="65"/>
      <c r="I43" s="66"/>
      <c r="J43" s="7"/>
      <c r="K43" s="67" t="s">
        <v>63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8"/>
      <c r="BI43" s="50" t="s">
        <v>24</v>
      </c>
      <c r="BJ43" s="51"/>
      <c r="BK43" s="51"/>
      <c r="BL43" s="51"/>
      <c r="BM43" s="51"/>
      <c r="BN43" s="51"/>
      <c r="BO43" s="51"/>
      <c r="BP43" s="51"/>
      <c r="BQ43" s="51"/>
      <c r="BR43" s="51"/>
      <c r="BS43" s="52"/>
      <c r="BT43" s="90">
        <f>60963/1000</f>
        <v>60.963000000000001</v>
      </c>
      <c r="BU43" s="91"/>
      <c r="BV43" s="91"/>
      <c r="BW43" s="91"/>
      <c r="BX43" s="91"/>
      <c r="BY43" s="91"/>
      <c r="BZ43" s="91"/>
      <c r="CA43" s="91"/>
      <c r="CB43" s="91"/>
      <c r="CC43" s="92"/>
      <c r="CD43" s="68">
        <f t="shared" si="4"/>
        <v>55.375989582208966</v>
      </c>
      <c r="CE43" s="69"/>
      <c r="CF43" s="69"/>
      <c r="CG43" s="69"/>
      <c r="CH43" s="69"/>
      <c r="CI43" s="69"/>
      <c r="CJ43" s="69"/>
      <c r="CK43" s="69"/>
      <c r="CL43" s="69"/>
      <c r="CM43" s="70"/>
      <c r="CN43" s="90">
        <f>('20 ЭЭ'!E21+'20 ЭЭ'!E22)/1000</f>
        <v>152.37477999999999</v>
      </c>
      <c r="CO43" s="91"/>
      <c r="CP43" s="91"/>
      <c r="CQ43" s="91"/>
      <c r="CR43" s="91"/>
      <c r="CS43" s="91"/>
      <c r="CT43" s="91"/>
      <c r="CU43" s="91"/>
      <c r="CV43" s="91"/>
      <c r="CW43" s="92"/>
      <c r="CX43" s="68">
        <f t="shared" si="3"/>
        <v>136.6487118893366</v>
      </c>
      <c r="CY43" s="69"/>
      <c r="CZ43" s="69"/>
      <c r="DA43" s="69"/>
      <c r="DB43" s="69"/>
      <c r="DC43" s="69"/>
      <c r="DD43" s="69"/>
      <c r="DE43" s="69"/>
      <c r="DF43" s="69"/>
      <c r="DG43" s="70"/>
      <c r="DH43" s="74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6"/>
    </row>
    <row r="44" spans="1:129" s="6" customFormat="1" ht="15" customHeight="1" x14ac:dyDescent="0.2">
      <c r="A44" s="64"/>
      <c r="B44" s="65"/>
      <c r="C44" s="65"/>
      <c r="D44" s="65"/>
      <c r="E44" s="65"/>
      <c r="F44" s="65"/>
      <c r="G44" s="65"/>
      <c r="H44" s="65"/>
      <c r="I44" s="66"/>
      <c r="J44" s="7"/>
      <c r="K44" s="67" t="s">
        <v>64</v>
      </c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8"/>
      <c r="BI44" s="50" t="s">
        <v>24</v>
      </c>
      <c r="BJ44" s="51"/>
      <c r="BK44" s="51"/>
      <c r="BL44" s="51"/>
      <c r="BM44" s="51"/>
      <c r="BN44" s="51"/>
      <c r="BO44" s="51"/>
      <c r="BP44" s="51"/>
      <c r="BQ44" s="51"/>
      <c r="BR44" s="51"/>
      <c r="BS44" s="52"/>
      <c r="BT44" s="90">
        <v>0</v>
      </c>
      <c r="BU44" s="91"/>
      <c r="BV44" s="91"/>
      <c r="BW44" s="91"/>
      <c r="BX44" s="91"/>
      <c r="BY44" s="91"/>
      <c r="BZ44" s="91"/>
      <c r="CA44" s="91"/>
      <c r="CB44" s="91"/>
      <c r="CC44" s="92"/>
      <c r="CD44" s="68">
        <f t="shared" si="4"/>
        <v>0</v>
      </c>
      <c r="CE44" s="69"/>
      <c r="CF44" s="69"/>
      <c r="CG44" s="69"/>
      <c r="CH44" s="69"/>
      <c r="CI44" s="69"/>
      <c r="CJ44" s="69"/>
      <c r="CK44" s="69"/>
      <c r="CL44" s="69"/>
      <c r="CM44" s="70"/>
      <c r="CN44" s="90">
        <f>'20 ЭЭ'!E33/1000</f>
        <v>396.22991999999999</v>
      </c>
      <c r="CO44" s="91"/>
      <c r="CP44" s="91"/>
      <c r="CQ44" s="91"/>
      <c r="CR44" s="91"/>
      <c r="CS44" s="91"/>
      <c r="CT44" s="91"/>
      <c r="CU44" s="91"/>
      <c r="CV44" s="91"/>
      <c r="CW44" s="92"/>
      <c r="CX44" s="68">
        <f t="shared" si="3"/>
        <v>355.33641577703929</v>
      </c>
      <c r="CY44" s="69"/>
      <c r="CZ44" s="69"/>
      <c r="DA44" s="69"/>
      <c r="DB44" s="69"/>
      <c r="DC44" s="69"/>
      <c r="DD44" s="69"/>
      <c r="DE44" s="69"/>
      <c r="DF44" s="69"/>
      <c r="DG44" s="70"/>
      <c r="DH44" s="74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6"/>
    </row>
    <row r="45" spans="1:129" s="6" customFormat="1" ht="15" customHeight="1" x14ac:dyDescent="0.2">
      <c r="A45" s="64"/>
      <c r="B45" s="65"/>
      <c r="C45" s="65"/>
      <c r="D45" s="65"/>
      <c r="E45" s="65"/>
      <c r="F45" s="65"/>
      <c r="G45" s="65"/>
      <c r="H45" s="65"/>
      <c r="I45" s="66"/>
      <c r="J45" s="7"/>
      <c r="K45" s="67" t="s">
        <v>65</v>
      </c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8"/>
      <c r="BI45" s="50" t="s">
        <v>24</v>
      </c>
      <c r="BJ45" s="51"/>
      <c r="BK45" s="51"/>
      <c r="BL45" s="51"/>
      <c r="BM45" s="51"/>
      <c r="BN45" s="51"/>
      <c r="BO45" s="51"/>
      <c r="BP45" s="51"/>
      <c r="BQ45" s="51"/>
      <c r="BR45" s="51"/>
      <c r="BS45" s="52"/>
      <c r="BT45" s="90">
        <f>55077/1000</f>
        <v>55.076999999999998</v>
      </c>
      <c r="BU45" s="91"/>
      <c r="BV45" s="91"/>
      <c r="BW45" s="91"/>
      <c r="BX45" s="91"/>
      <c r="BY45" s="91"/>
      <c r="BZ45" s="91"/>
      <c r="CA45" s="91"/>
      <c r="CB45" s="91"/>
      <c r="CC45" s="92"/>
      <c r="CD45" s="68">
        <f t="shared" si="4"/>
        <v>50.029417486333074</v>
      </c>
      <c r="CE45" s="69"/>
      <c r="CF45" s="69"/>
      <c r="CG45" s="69"/>
      <c r="CH45" s="69"/>
      <c r="CI45" s="69"/>
      <c r="CJ45" s="69"/>
      <c r="CK45" s="69"/>
      <c r="CL45" s="69"/>
      <c r="CM45" s="70"/>
      <c r="CN45" s="90">
        <f>'20 ЭЭ'!E44/1000</f>
        <v>82.8</v>
      </c>
      <c r="CO45" s="91"/>
      <c r="CP45" s="91"/>
      <c r="CQ45" s="91"/>
      <c r="CR45" s="91"/>
      <c r="CS45" s="91"/>
      <c r="CT45" s="91"/>
      <c r="CU45" s="91"/>
      <c r="CV45" s="91"/>
      <c r="CW45" s="92"/>
      <c r="CX45" s="68">
        <f t="shared" si="3"/>
        <v>74.254501594273478</v>
      </c>
      <c r="CY45" s="69"/>
      <c r="CZ45" s="69"/>
      <c r="DA45" s="69"/>
      <c r="DB45" s="69"/>
      <c r="DC45" s="69"/>
      <c r="DD45" s="69"/>
      <c r="DE45" s="69"/>
      <c r="DF45" s="69"/>
      <c r="DG45" s="70"/>
      <c r="DH45" s="74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6"/>
    </row>
    <row r="46" spans="1:129" s="6" customFormat="1" ht="45.75" customHeight="1" x14ac:dyDescent="0.2">
      <c r="A46" s="64"/>
      <c r="B46" s="65"/>
      <c r="C46" s="65"/>
      <c r="D46" s="65"/>
      <c r="E46" s="65"/>
      <c r="F46" s="65"/>
      <c r="G46" s="65"/>
      <c r="H46" s="65"/>
      <c r="I46" s="66"/>
      <c r="J46" s="7"/>
      <c r="K46" s="67" t="s">
        <v>66</v>
      </c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8"/>
      <c r="BI46" s="50" t="s">
        <v>24</v>
      </c>
      <c r="BJ46" s="51"/>
      <c r="BK46" s="51"/>
      <c r="BL46" s="51"/>
      <c r="BM46" s="51"/>
      <c r="BN46" s="51"/>
      <c r="BO46" s="51"/>
      <c r="BP46" s="51"/>
      <c r="BQ46" s="51"/>
      <c r="BR46" s="51"/>
      <c r="BS46" s="52"/>
      <c r="BT46" s="90">
        <v>0</v>
      </c>
      <c r="BU46" s="91"/>
      <c r="BV46" s="91"/>
      <c r="BW46" s="91"/>
      <c r="BX46" s="91"/>
      <c r="BY46" s="91"/>
      <c r="BZ46" s="91"/>
      <c r="CA46" s="91"/>
      <c r="CB46" s="91"/>
      <c r="CC46" s="92"/>
      <c r="CD46" s="68">
        <f t="shared" si="4"/>
        <v>0</v>
      </c>
      <c r="CE46" s="69"/>
      <c r="CF46" s="69"/>
      <c r="CG46" s="69"/>
      <c r="CH46" s="69"/>
      <c r="CI46" s="69"/>
      <c r="CJ46" s="69"/>
      <c r="CK46" s="69"/>
      <c r="CL46" s="69"/>
      <c r="CM46" s="70"/>
      <c r="CN46" s="93"/>
      <c r="CO46" s="94"/>
      <c r="CP46" s="94"/>
      <c r="CQ46" s="94"/>
      <c r="CR46" s="94"/>
      <c r="CS46" s="94"/>
      <c r="CT46" s="94"/>
      <c r="CU46" s="94"/>
      <c r="CV46" s="94"/>
      <c r="CW46" s="95"/>
      <c r="CX46" s="68">
        <f t="shared" si="3"/>
        <v>0</v>
      </c>
      <c r="CY46" s="69"/>
      <c r="CZ46" s="69"/>
      <c r="DA46" s="69"/>
      <c r="DB46" s="69"/>
      <c r="DC46" s="69"/>
      <c r="DD46" s="69"/>
      <c r="DE46" s="69"/>
      <c r="DF46" s="69"/>
      <c r="DG46" s="70"/>
      <c r="DH46" s="74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6"/>
    </row>
    <row r="47" spans="1:129" s="6" customFormat="1" ht="18.75" customHeigh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7"/>
      <c r="K47" s="67" t="s">
        <v>67</v>
      </c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8"/>
      <c r="BI47" s="50" t="s">
        <v>24</v>
      </c>
      <c r="BJ47" s="51"/>
      <c r="BK47" s="51"/>
      <c r="BL47" s="51"/>
      <c r="BM47" s="51"/>
      <c r="BN47" s="51"/>
      <c r="BO47" s="51"/>
      <c r="BP47" s="51"/>
      <c r="BQ47" s="51"/>
      <c r="BR47" s="51"/>
      <c r="BS47" s="52"/>
      <c r="BT47" s="93"/>
      <c r="BU47" s="94"/>
      <c r="BV47" s="94"/>
      <c r="BW47" s="94"/>
      <c r="BX47" s="94"/>
      <c r="BY47" s="94"/>
      <c r="BZ47" s="94"/>
      <c r="CA47" s="94"/>
      <c r="CB47" s="94"/>
      <c r="CC47" s="95"/>
      <c r="CD47" s="68">
        <f t="shared" si="4"/>
        <v>0</v>
      </c>
      <c r="CE47" s="69"/>
      <c r="CF47" s="69"/>
      <c r="CG47" s="69"/>
      <c r="CH47" s="69"/>
      <c r="CI47" s="69"/>
      <c r="CJ47" s="69"/>
      <c r="CK47" s="69"/>
      <c r="CL47" s="69"/>
      <c r="CM47" s="70"/>
      <c r="CN47" s="93">
        <f>('20 ЭЭ'!E23+'20 ЭЭ'!E18)/1000</f>
        <v>73.299000000000007</v>
      </c>
      <c r="CO47" s="94"/>
      <c r="CP47" s="94"/>
      <c r="CQ47" s="94"/>
      <c r="CR47" s="94"/>
      <c r="CS47" s="94"/>
      <c r="CT47" s="94"/>
      <c r="CU47" s="94"/>
      <c r="CV47" s="94"/>
      <c r="CW47" s="95"/>
      <c r="CX47" s="68">
        <f t="shared" si="3"/>
        <v>65.734066574379852</v>
      </c>
      <c r="CY47" s="69"/>
      <c r="CZ47" s="69"/>
      <c r="DA47" s="69"/>
      <c r="DB47" s="69"/>
      <c r="DC47" s="69"/>
      <c r="DD47" s="69"/>
      <c r="DE47" s="69"/>
      <c r="DF47" s="69"/>
      <c r="DG47" s="70"/>
      <c r="DH47" s="74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6"/>
    </row>
    <row r="48" spans="1:129" s="6" customFormat="1" ht="15" customHeight="1" x14ac:dyDescent="0.2">
      <c r="A48" s="64" t="s">
        <v>68</v>
      </c>
      <c r="B48" s="65"/>
      <c r="C48" s="65"/>
      <c r="D48" s="65"/>
      <c r="E48" s="65"/>
      <c r="F48" s="65"/>
      <c r="G48" s="65"/>
      <c r="H48" s="65"/>
      <c r="I48" s="66"/>
      <c r="J48" s="7"/>
      <c r="K48" s="67" t="s">
        <v>69</v>
      </c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8"/>
      <c r="BI48" s="50" t="s">
        <v>24</v>
      </c>
      <c r="BJ48" s="51"/>
      <c r="BK48" s="51"/>
      <c r="BL48" s="51"/>
      <c r="BM48" s="51"/>
      <c r="BN48" s="51"/>
      <c r="BO48" s="51"/>
      <c r="BP48" s="51"/>
      <c r="BQ48" s="51"/>
      <c r="BR48" s="51"/>
      <c r="BS48" s="52"/>
      <c r="BT48" s="68">
        <f>BT17-BT18</f>
        <v>-685410.25300000003</v>
      </c>
      <c r="BU48" s="69"/>
      <c r="BV48" s="69"/>
      <c r="BW48" s="69"/>
      <c r="BX48" s="69"/>
      <c r="BY48" s="69"/>
      <c r="BZ48" s="69"/>
      <c r="CA48" s="69"/>
      <c r="CB48" s="69"/>
      <c r="CC48" s="70"/>
      <c r="CD48" s="68">
        <f>CD17-CD18</f>
        <v>78667.253426599549</v>
      </c>
      <c r="CE48" s="69"/>
      <c r="CF48" s="69"/>
      <c r="CG48" s="69"/>
      <c r="CH48" s="69"/>
      <c r="CI48" s="69"/>
      <c r="CJ48" s="69"/>
      <c r="CK48" s="69"/>
      <c r="CL48" s="69"/>
      <c r="CM48" s="70"/>
      <c r="CN48" s="68">
        <f>CN17-CN18</f>
        <v>-764088.36848000018</v>
      </c>
      <c r="CO48" s="69"/>
      <c r="CP48" s="69"/>
      <c r="CQ48" s="69"/>
      <c r="CR48" s="69"/>
      <c r="CS48" s="69"/>
      <c r="CT48" s="69"/>
      <c r="CU48" s="69"/>
      <c r="CV48" s="69"/>
      <c r="CW48" s="70"/>
      <c r="CX48" s="68">
        <f>CX17-CX18</f>
        <v>-103080.91549644049</v>
      </c>
      <c r="CY48" s="69"/>
      <c r="CZ48" s="69"/>
      <c r="DA48" s="69"/>
      <c r="DB48" s="69"/>
      <c r="DC48" s="69"/>
      <c r="DD48" s="69"/>
      <c r="DE48" s="69"/>
      <c r="DF48" s="69"/>
      <c r="DG48" s="70"/>
      <c r="DH48" s="74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6"/>
    </row>
    <row r="49" spans="1:128" s="6" customFormat="1" ht="15" customHeight="1" x14ac:dyDescent="0.2">
      <c r="A49" s="64" t="s">
        <v>70</v>
      </c>
      <c r="B49" s="65"/>
      <c r="C49" s="65"/>
      <c r="D49" s="65"/>
      <c r="E49" s="65"/>
      <c r="F49" s="65"/>
      <c r="G49" s="65"/>
      <c r="H49" s="65"/>
      <c r="I49" s="66"/>
      <c r="J49" s="7"/>
      <c r="K49" s="67" t="s">
        <v>71</v>
      </c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8"/>
      <c r="BI49" s="50" t="s">
        <v>24</v>
      </c>
      <c r="BJ49" s="51"/>
      <c r="BK49" s="51"/>
      <c r="BL49" s="51"/>
      <c r="BM49" s="51"/>
      <c r="BN49" s="51"/>
      <c r="BO49" s="51"/>
      <c r="BP49" s="51"/>
      <c r="BQ49" s="51"/>
      <c r="BR49" s="51"/>
      <c r="BS49" s="52"/>
      <c r="BT49" s="68"/>
      <c r="BU49" s="69"/>
      <c r="BV49" s="69"/>
      <c r="BW49" s="69"/>
      <c r="BX49" s="69"/>
      <c r="BY49" s="69"/>
      <c r="BZ49" s="69"/>
      <c r="CA49" s="69"/>
      <c r="CB49" s="69"/>
      <c r="CC49" s="70"/>
      <c r="CD49" s="68">
        <f>CD48*0.2</f>
        <v>15733.450685319911</v>
      </c>
      <c r="CE49" s="69"/>
      <c r="CF49" s="69"/>
      <c r="CG49" s="69"/>
      <c r="CH49" s="69"/>
      <c r="CI49" s="69"/>
      <c r="CJ49" s="69"/>
      <c r="CK49" s="69"/>
      <c r="CL49" s="69"/>
      <c r="CM49" s="70"/>
      <c r="CN49" s="68">
        <v>0</v>
      </c>
      <c r="CO49" s="69"/>
      <c r="CP49" s="69"/>
      <c r="CQ49" s="69"/>
      <c r="CR49" s="69"/>
      <c r="CS49" s="69"/>
      <c r="CT49" s="69"/>
      <c r="CU49" s="69"/>
      <c r="CV49" s="69"/>
      <c r="CW49" s="70"/>
      <c r="CX49" s="68">
        <v>0</v>
      </c>
      <c r="CY49" s="69"/>
      <c r="CZ49" s="69"/>
      <c r="DA49" s="69"/>
      <c r="DB49" s="69"/>
      <c r="DC49" s="69"/>
      <c r="DD49" s="69"/>
      <c r="DE49" s="69"/>
      <c r="DF49" s="69"/>
      <c r="DG49" s="70"/>
      <c r="DH49" s="74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6"/>
    </row>
    <row r="50" spans="1:128" s="6" customFormat="1" ht="15" customHeight="1" x14ac:dyDescent="0.2">
      <c r="A50" s="64" t="s">
        <v>72</v>
      </c>
      <c r="B50" s="65"/>
      <c r="C50" s="65"/>
      <c r="D50" s="65"/>
      <c r="E50" s="65"/>
      <c r="F50" s="65"/>
      <c r="G50" s="65"/>
      <c r="H50" s="65"/>
      <c r="I50" s="66"/>
      <c r="J50" s="7"/>
      <c r="K50" s="67" t="s">
        <v>73</v>
      </c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8"/>
      <c r="BI50" s="50" t="s">
        <v>24</v>
      </c>
      <c r="BJ50" s="51"/>
      <c r="BK50" s="51"/>
      <c r="BL50" s="51"/>
      <c r="BM50" s="51"/>
      <c r="BN50" s="51"/>
      <c r="BO50" s="51"/>
      <c r="BP50" s="51"/>
      <c r="BQ50" s="51"/>
      <c r="BR50" s="51"/>
      <c r="BS50" s="52"/>
      <c r="BT50" s="68"/>
      <c r="BU50" s="69"/>
      <c r="BV50" s="69"/>
      <c r="BW50" s="69"/>
      <c r="BX50" s="69"/>
      <c r="BY50" s="69"/>
      <c r="BZ50" s="69"/>
      <c r="CA50" s="69"/>
      <c r="CB50" s="69"/>
      <c r="CC50" s="70"/>
      <c r="CD50" s="68">
        <f>CD48-CD49</f>
        <v>62933.802741279636</v>
      </c>
      <c r="CE50" s="69"/>
      <c r="CF50" s="69"/>
      <c r="CG50" s="69"/>
      <c r="CH50" s="69"/>
      <c r="CI50" s="69"/>
      <c r="CJ50" s="69"/>
      <c r="CK50" s="69"/>
      <c r="CL50" s="69"/>
      <c r="CM50" s="70"/>
      <c r="CN50" s="68">
        <f>CN48-CN49</f>
        <v>-764088.36848000018</v>
      </c>
      <c r="CO50" s="69"/>
      <c r="CP50" s="69"/>
      <c r="CQ50" s="69"/>
      <c r="CR50" s="69"/>
      <c r="CS50" s="69"/>
      <c r="CT50" s="69"/>
      <c r="CU50" s="69"/>
      <c r="CV50" s="69"/>
      <c r="CW50" s="70"/>
      <c r="CX50" s="68">
        <f>CX48-CX49</f>
        <v>-103080.91549644049</v>
      </c>
      <c r="CY50" s="69"/>
      <c r="CZ50" s="69"/>
      <c r="DA50" s="69"/>
      <c r="DB50" s="69"/>
      <c r="DC50" s="69"/>
      <c r="DD50" s="69"/>
      <c r="DE50" s="69"/>
      <c r="DF50" s="69"/>
      <c r="DG50" s="70"/>
      <c r="DH50" s="74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6"/>
    </row>
    <row r="51" spans="1:128" s="6" customFormat="1" ht="30" customHeight="1" x14ac:dyDescent="0.2">
      <c r="A51" s="64" t="s">
        <v>74</v>
      </c>
      <c r="B51" s="65"/>
      <c r="C51" s="65"/>
      <c r="D51" s="65"/>
      <c r="E51" s="65"/>
      <c r="F51" s="65"/>
      <c r="G51" s="65"/>
      <c r="H51" s="65"/>
      <c r="I51" s="66"/>
      <c r="J51" s="7"/>
      <c r="K51" s="67" t="s">
        <v>75</v>
      </c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8"/>
      <c r="BI51" s="50" t="s">
        <v>24</v>
      </c>
      <c r="BJ51" s="51"/>
      <c r="BK51" s="51"/>
      <c r="BL51" s="51"/>
      <c r="BM51" s="51"/>
      <c r="BN51" s="51"/>
      <c r="BO51" s="51"/>
      <c r="BP51" s="51"/>
      <c r="BQ51" s="51"/>
      <c r="BR51" s="51"/>
      <c r="BS51" s="52"/>
      <c r="BT51" s="68"/>
      <c r="BU51" s="69"/>
      <c r="BV51" s="69"/>
      <c r="BW51" s="69"/>
      <c r="BX51" s="69"/>
      <c r="BY51" s="69"/>
      <c r="BZ51" s="69"/>
      <c r="CA51" s="69"/>
      <c r="CB51" s="69"/>
      <c r="CC51" s="70"/>
      <c r="CD51" s="68"/>
      <c r="CE51" s="69"/>
      <c r="CF51" s="69"/>
      <c r="CG51" s="69"/>
      <c r="CH51" s="69"/>
      <c r="CI51" s="69"/>
      <c r="CJ51" s="69"/>
      <c r="CK51" s="69"/>
      <c r="CL51" s="69"/>
      <c r="CM51" s="70"/>
      <c r="CN51" s="68"/>
      <c r="CO51" s="69"/>
      <c r="CP51" s="69"/>
      <c r="CQ51" s="69"/>
      <c r="CR51" s="69"/>
      <c r="CS51" s="69"/>
      <c r="CT51" s="69"/>
      <c r="CU51" s="69"/>
      <c r="CV51" s="69"/>
      <c r="CW51" s="70"/>
      <c r="CX51" s="68"/>
      <c r="CY51" s="69"/>
      <c r="CZ51" s="69"/>
      <c r="DA51" s="69"/>
      <c r="DB51" s="69"/>
      <c r="DC51" s="69"/>
      <c r="DD51" s="69"/>
      <c r="DE51" s="69"/>
      <c r="DF51" s="69"/>
      <c r="DG51" s="70"/>
      <c r="DH51" s="74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6"/>
    </row>
    <row r="52" spans="1:128" s="6" customFormat="1" ht="30" customHeight="1" x14ac:dyDescent="0.2">
      <c r="A52" s="64" t="s">
        <v>76</v>
      </c>
      <c r="B52" s="65"/>
      <c r="C52" s="65"/>
      <c r="D52" s="65"/>
      <c r="E52" s="65"/>
      <c r="F52" s="65"/>
      <c r="G52" s="65"/>
      <c r="H52" s="65"/>
      <c r="I52" s="66"/>
      <c r="J52" s="7"/>
      <c r="K52" s="67" t="s">
        <v>77</v>
      </c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8"/>
      <c r="BI52" s="50" t="s">
        <v>24</v>
      </c>
      <c r="BJ52" s="51"/>
      <c r="BK52" s="51"/>
      <c r="BL52" s="51"/>
      <c r="BM52" s="51"/>
      <c r="BN52" s="51"/>
      <c r="BO52" s="51"/>
      <c r="BP52" s="51"/>
      <c r="BQ52" s="51"/>
      <c r="BR52" s="51"/>
      <c r="BS52" s="52"/>
      <c r="BT52" s="68"/>
      <c r="BU52" s="69"/>
      <c r="BV52" s="69"/>
      <c r="BW52" s="69"/>
      <c r="BX52" s="69"/>
      <c r="BY52" s="69"/>
      <c r="BZ52" s="69"/>
      <c r="CA52" s="69"/>
      <c r="CB52" s="69"/>
      <c r="CC52" s="70"/>
      <c r="CD52" s="68"/>
      <c r="CE52" s="69"/>
      <c r="CF52" s="69"/>
      <c r="CG52" s="69"/>
      <c r="CH52" s="69"/>
      <c r="CI52" s="69"/>
      <c r="CJ52" s="69"/>
      <c r="CK52" s="69"/>
      <c r="CL52" s="69"/>
      <c r="CM52" s="70"/>
      <c r="CN52" s="68"/>
      <c r="CO52" s="69"/>
      <c r="CP52" s="69"/>
      <c r="CQ52" s="69"/>
      <c r="CR52" s="69"/>
      <c r="CS52" s="69"/>
      <c r="CT52" s="69"/>
      <c r="CU52" s="69"/>
      <c r="CV52" s="69"/>
      <c r="CW52" s="70"/>
      <c r="CX52" s="68"/>
      <c r="CY52" s="69"/>
      <c r="CZ52" s="69"/>
      <c r="DA52" s="69"/>
      <c r="DB52" s="69"/>
      <c r="DC52" s="69"/>
      <c r="DD52" s="69"/>
      <c r="DE52" s="69"/>
      <c r="DF52" s="69"/>
      <c r="DG52" s="70"/>
      <c r="DH52" s="74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6"/>
    </row>
    <row r="53" spans="1:128" s="6" customFormat="1" ht="15" customHeight="1" x14ac:dyDescent="0.2">
      <c r="A53" s="64" t="s">
        <v>78</v>
      </c>
      <c r="B53" s="65"/>
      <c r="C53" s="65"/>
      <c r="D53" s="65"/>
      <c r="E53" s="65"/>
      <c r="F53" s="65"/>
      <c r="G53" s="65"/>
      <c r="H53" s="65"/>
      <c r="I53" s="66"/>
      <c r="J53" s="7"/>
      <c r="K53" s="67" t="s">
        <v>79</v>
      </c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8"/>
      <c r="BI53" s="50" t="s">
        <v>24</v>
      </c>
      <c r="BJ53" s="51"/>
      <c r="BK53" s="51"/>
      <c r="BL53" s="51"/>
      <c r="BM53" s="51"/>
      <c r="BN53" s="51"/>
      <c r="BO53" s="51"/>
      <c r="BP53" s="51"/>
      <c r="BQ53" s="51"/>
      <c r="BR53" s="51"/>
      <c r="BS53" s="52"/>
      <c r="BT53" s="68"/>
      <c r="BU53" s="69"/>
      <c r="BV53" s="69"/>
      <c r="BW53" s="69"/>
      <c r="BX53" s="69"/>
      <c r="BY53" s="69"/>
      <c r="BZ53" s="69"/>
      <c r="CA53" s="69"/>
      <c r="CB53" s="69"/>
      <c r="CC53" s="70"/>
      <c r="CD53" s="68"/>
      <c r="CE53" s="69"/>
      <c r="CF53" s="69"/>
      <c r="CG53" s="69"/>
      <c r="CH53" s="69"/>
      <c r="CI53" s="69"/>
      <c r="CJ53" s="69"/>
      <c r="CK53" s="69"/>
      <c r="CL53" s="69"/>
      <c r="CM53" s="70"/>
      <c r="CN53" s="68"/>
      <c r="CO53" s="69"/>
      <c r="CP53" s="69"/>
      <c r="CQ53" s="69"/>
      <c r="CR53" s="69"/>
      <c r="CS53" s="69"/>
      <c r="CT53" s="69"/>
      <c r="CU53" s="69"/>
      <c r="CV53" s="69"/>
      <c r="CW53" s="70"/>
      <c r="CX53" s="68"/>
      <c r="CY53" s="69"/>
      <c r="CZ53" s="69"/>
      <c r="DA53" s="69"/>
      <c r="DB53" s="69"/>
      <c r="DC53" s="69"/>
      <c r="DD53" s="69"/>
      <c r="DE53" s="69"/>
      <c r="DF53" s="69"/>
      <c r="DG53" s="70"/>
      <c r="DH53" s="74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6"/>
    </row>
    <row r="54" spans="1:128" s="6" customFormat="1" ht="30" customHeight="1" x14ac:dyDescent="0.2">
      <c r="A54" s="64" t="s">
        <v>80</v>
      </c>
      <c r="B54" s="65"/>
      <c r="C54" s="65"/>
      <c r="D54" s="65"/>
      <c r="E54" s="65"/>
      <c r="F54" s="65"/>
      <c r="G54" s="65"/>
      <c r="H54" s="65"/>
      <c r="I54" s="66"/>
      <c r="J54" s="7"/>
      <c r="K54" s="67" t="s">
        <v>81</v>
      </c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8"/>
      <c r="BI54" s="50" t="s">
        <v>24</v>
      </c>
      <c r="BJ54" s="51"/>
      <c r="BK54" s="51"/>
      <c r="BL54" s="51"/>
      <c r="BM54" s="51"/>
      <c r="BN54" s="51"/>
      <c r="BO54" s="51"/>
      <c r="BP54" s="51"/>
      <c r="BQ54" s="51"/>
      <c r="BR54" s="51"/>
      <c r="BS54" s="52"/>
      <c r="BT54" s="68"/>
      <c r="BU54" s="69"/>
      <c r="BV54" s="69"/>
      <c r="BW54" s="69"/>
      <c r="BX54" s="69"/>
      <c r="BY54" s="69"/>
      <c r="BZ54" s="69"/>
      <c r="CA54" s="69"/>
      <c r="CB54" s="69"/>
      <c r="CC54" s="70"/>
      <c r="CD54" s="68"/>
      <c r="CE54" s="69"/>
      <c r="CF54" s="69"/>
      <c r="CG54" s="69"/>
      <c r="CH54" s="69"/>
      <c r="CI54" s="69"/>
      <c r="CJ54" s="69"/>
      <c r="CK54" s="69"/>
      <c r="CL54" s="69"/>
      <c r="CM54" s="70"/>
      <c r="CN54" s="68"/>
      <c r="CO54" s="69"/>
      <c r="CP54" s="69"/>
      <c r="CQ54" s="69"/>
      <c r="CR54" s="69"/>
      <c r="CS54" s="69"/>
      <c r="CT54" s="69"/>
      <c r="CU54" s="69"/>
      <c r="CV54" s="69"/>
      <c r="CW54" s="70"/>
      <c r="CX54" s="68"/>
      <c r="CY54" s="69"/>
      <c r="CZ54" s="69"/>
      <c r="DA54" s="69"/>
      <c r="DB54" s="69"/>
      <c r="DC54" s="69"/>
      <c r="DD54" s="69"/>
      <c r="DE54" s="69"/>
      <c r="DF54" s="69"/>
      <c r="DG54" s="70"/>
      <c r="DH54" s="74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6"/>
    </row>
    <row r="55" spans="1:128" s="6" customFormat="1" ht="45" customHeight="1" x14ac:dyDescent="0.2">
      <c r="A55" s="64" t="s">
        <v>82</v>
      </c>
      <c r="B55" s="65"/>
      <c r="C55" s="65"/>
      <c r="D55" s="65"/>
      <c r="E55" s="65"/>
      <c r="F55" s="65"/>
      <c r="G55" s="65"/>
      <c r="H55" s="65"/>
      <c r="I55" s="66"/>
      <c r="J55" s="7"/>
      <c r="K55" s="67" t="s">
        <v>83</v>
      </c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8"/>
      <c r="BI55" s="50" t="s">
        <v>24</v>
      </c>
      <c r="BJ55" s="51"/>
      <c r="BK55" s="51"/>
      <c r="BL55" s="51"/>
      <c r="BM55" s="51"/>
      <c r="BN55" s="51"/>
      <c r="BO55" s="51"/>
      <c r="BP55" s="51"/>
      <c r="BQ55" s="51"/>
      <c r="BR55" s="51"/>
      <c r="BS55" s="52"/>
      <c r="BT55" s="68"/>
      <c r="BU55" s="69"/>
      <c r="BV55" s="69"/>
      <c r="BW55" s="69"/>
      <c r="BX55" s="69"/>
      <c r="BY55" s="69"/>
      <c r="BZ55" s="69"/>
      <c r="CA55" s="69"/>
      <c r="CB55" s="69"/>
      <c r="CC55" s="70"/>
      <c r="CD55" s="68"/>
      <c r="CE55" s="69"/>
      <c r="CF55" s="69"/>
      <c r="CG55" s="69"/>
      <c r="CH55" s="69"/>
      <c r="CI55" s="69"/>
      <c r="CJ55" s="69"/>
      <c r="CK55" s="69"/>
      <c r="CL55" s="69"/>
      <c r="CM55" s="70"/>
      <c r="CN55" s="68"/>
      <c r="CO55" s="69"/>
      <c r="CP55" s="69"/>
      <c r="CQ55" s="69"/>
      <c r="CR55" s="69"/>
      <c r="CS55" s="69"/>
      <c r="CT55" s="69"/>
      <c r="CU55" s="69"/>
      <c r="CV55" s="69"/>
      <c r="CW55" s="70"/>
      <c r="CX55" s="68"/>
      <c r="CY55" s="69"/>
      <c r="CZ55" s="69"/>
      <c r="DA55" s="69"/>
      <c r="DB55" s="69"/>
      <c r="DC55" s="69"/>
      <c r="DD55" s="69"/>
      <c r="DE55" s="69"/>
      <c r="DF55" s="69"/>
      <c r="DG55" s="70"/>
      <c r="DH55" s="74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6"/>
    </row>
    <row r="56" spans="1:128" s="6" customFormat="1" ht="45" customHeight="1" x14ac:dyDescent="0.2">
      <c r="A56" s="64" t="s">
        <v>84</v>
      </c>
      <c r="B56" s="65"/>
      <c r="C56" s="65"/>
      <c r="D56" s="65"/>
      <c r="E56" s="65"/>
      <c r="F56" s="65"/>
      <c r="G56" s="65"/>
      <c r="H56" s="65"/>
      <c r="I56" s="66"/>
      <c r="J56" s="7"/>
      <c r="K56" s="67" t="s">
        <v>85</v>
      </c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8"/>
      <c r="BI56" s="50" t="s">
        <v>24</v>
      </c>
      <c r="BJ56" s="51"/>
      <c r="BK56" s="51"/>
      <c r="BL56" s="51"/>
      <c r="BM56" s="51"/>
      <c r="BN56" s="51"/>
      <c r="BO56" s="51"/>
      <c r="BP56" s="51"/>
      <c r="BQ56" s="51"/>
      <c r="BR56" s="51"/>
      <c r="BS56" s="52"/>
      <c r="BT56" s="68"/>
      <c r="BU56" s="69"/>
      <c r="BV56" s="69"/>
      <c r="BW56" s="69"/>
      <c r="BX56" s="69"/>
      <c r="BY56" s="69"/>
      <c r="BZ56" s="69"/>
      <c r="CA56" s="69"/>
      <c r="CB56" s="69"/>
      <c r="CC56" s="70"/>
      <c r="CD56" s="68"/>
      <c r="CE56" s="69"/>
      <c r="CF56" s="69"/>
      <c r="CG56" s="69"/>
      <c r="CH56" s="69"/>
      <c r="CI56" s="69"/>
      <c r="CJ56" s="69"/>
      <c r="CK56" s="69"/>
      <c r="CL56" s="69"/>
      <c r="CM56" s="70"/>
      <c r="CN56" s="68"/>
      <c r="CO56" s="69"/>
      <c r="CP56" s="69"/>
      <c r="CQ56" s="69"/>
      <c r="CR56" s="69"/>
      <c r="CS56" s="69"/>
      <c r="CT56" s="69"/>
      <c r="CU56" s="69"/>
      <c r="CV56" s="69"/>
      <c r="CW56" s="70"/>
      <c r="CX56" s="68"/>
      <c r="CY56" s="69"/>
      <c r="CZ56" s="69"/>
      <c r="DA56" s="69"/>
      <c r="DB56" s="69"/>
      <c r="DC56" s="69"/>
      <c r="DD56" s="69"/>
      <c r="DE56" s="69"/>
      <c r="DF56" s="69"/>
      <c r="DG56" s="70"/>
      <c r="DH56" s="74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6"/>
    </row>
    <row r="57" spans="1:128" s="6" customFormat="1" ht="72" customHeight="1" x14ac:dyDescent="0.2">
      <c r="A57" s="64" t="s">
        <v>86</v>
      </c>
      <c r="B57" s="65"/>
      <c r="C57" s="65"/>
      <c r="D57" s="65"/>
      <c r="E57" s="65"/>
      <c r="F57" s="65"/>
      <c r="G57" s="65"/>
      <c r="H57" s="65"/>
      <c r="I57" s="66"/>
      <c r="J57" s="7"/>
      <c r="K57" s="67" t="s">
        <v>87</v>
      </c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8"/>
      <c r="BI57" s="50" t="s">
        <v>24</v>
      </c>
      <c r="BJ57" s="51"/>
      <c r="BK57" s="51"/>
      <c r="BL57" s="51"/>
      <c r="BM57" s="51"/>
      <c r="BN57" s="51"/>
      <c r="BO57" s="51"/>
      <c r="BP57" s="51"/>
      <c r="BQ57" s="51"/>
      <c r="BR57" s="51"/>
      <c r="BS57" s="52"/>
      <c r="BT57" s="68"/>
      <c r="BU57" s="69"/>
      <c r="BV57" s="69"/>
      <c r="BW57" s="69"/>
      <c r="BX57" s="69"/>
      <c r="BY57" s="69"/>
      <c r="BZ57" s="69"/>
      <c r="CA57" s="69"/>
      <c r="CB57" s="69"/>
      <c r="CC57" s="70"/>
      <c r="CD57" s="68"/>
      <c r="CE57" s="69"/>
      <c r="CF57" s="69"/>
      <c r="CG57" s="69"/>
      <c r="CH57" s="69"/>
      <c r="CI57" s="69"/>
      <c r="CJ57" s="69"/>
      <c r="CK57" s="69"/>
      <c r="CL57" s="69"/>
      <c r="CM57" s="70"/>
      <c r="CN57" s="68"/>
      <c r="CO57" s="69"/>
      <c r="CP57" s="69"/>
      <c r="CQ57" s="69"/>
      <c r="CR57" s="69"/>
      <c r="CS57" s="69"/>
      <c r="CT57" s="69"/>
      <c r="CU57" s="69"/>
      <c r="CV57" s="69"/>
      <c r="CW57" s="70"/>
      <c r="CX57" s="68"/>
      <c r="CY57" s="69"/>
      <c r="CZ57" s="69"/>
      <c r="DA57" s="69"/>
      <c r="DB57" s="69"/>
      <c r="DC57" s="69"/>
      <c r="DD57" s="69"/>
      <c r="DE57" s="69"/>
      <c r="DF57" s="69"/>
      <c r="DG57" s="70"/>
      <c r="DH57" s="74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6"/>
    </row>
    <row r="58" spans="1:128" s="6" customFormat="1" ht="30" customHeight="1" x14ac:dyDescent="0.2">
      <c r="A58" s="64" t="s">
        <v>88</v>
      </c>
      <c r="B58" s="65"/>
      <c r="C58" s="65"/>
      <c r="D58" s="65"/>
      <c r="E58" s="65"/>
      <c r="F58" s="65"/>
      <c r="G58" s="65"/>
      <c r="H58" s="65"/>
      <c r="I58" s="66"/>
      <c r="J58" s="7"/>
      <c r="K58" s="67" t="s">
        <v>89</v>
      </c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8"/>
      <c r="BI58" s="50" t="s">
        <v>90</v>
      </c>
      <c r="BJ58" s="51"/>
      <c r="BK58" s="51"/>
      <c r="BL58" s="51"/>
      <c r="BM58" s="51"/>
      <c r="BN58" s="51"/>
      <c r="BO58" s="51"/>
      <c r="BP58" s="51"/>
      <c r="BQ58" s="51"/>
      <c r="BR58" s="51"/>
      <c r="BS58" s="52"/>
      <c r="BT58" s="68"/>
      <c r="BU58" s="69"/>
      <c r="BV58" s="69"/>
      <c r="BW58" s="69"/>
      <c r="BX58" s="69"/>
      <c r="BY58" s="69"/>
      <c r="BZ58" s="69"/>
      <c r="CA58" s="69"/>
      <c r="CB58" s="69"/>
      <c r="CC58" s="70"/>
      <c r="CD58" s="68"/>
      <c r="CE58" s="69"/>
      <c r="CF58" s="69"/>
      <c r="CG58" s="69"/>
      <c r="CH58" s="69"/>
      <c r="CI58" s="69"/>
      <c r="CJ58" s="69"/>
      <c r="CK58" s="69"/>
      <c r="CL58" s="69"/>
      <c r="CM58" s="70"/>
      <c r="CN58" s="68"/>
      <c r="CO58" s="69"/>
      <c r="CP58" s="69"/>
      <c r="CQ58" s="69"/>
      <c r="CR58" s="69"/>
      <c r="CS58" s="69"/>
      <c r="CT58" s="69"/>
      <c r="CU58" s="69"/>
      <c r="CV58" s="69"/>
      <c r="CW58" s="70"/>
      <c r="CX58" s="68"/>
      <c r="CY58" s="69"/>
      <c r="CZ58" s="69"/>
      <c r="DA58" s="69"/>
      <c r="DB58" s="69"/>
      <c r="DC58" s="69"/>
      <c r="DD58" s="69"/>
      <c r="DE58" s="69"/>
      <c r="DF58" s="69"/>
      <c r="DG58" s="70"/>
      <c r="DH58" s="74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6"/>
    </row>
    <row r="59" spans="1:128" s="6" customFormat="1" ht="111.75" customHeight="1" x14ac:dyDescent="0.2">
      <c r="A59" s="64" t="s">
        <v>91</v>
      </c>
      <c r="B59" s="65"/>
      <c r="C59" s="65"/>
      <c r="D59" s="65"/>
      <c r="E59" s="65"/>
      <c r="F59" s="65"/>
      <c r="G59" s="65"/>
      <c r="H59" s="65"/>
      <c r="I59" s="66"/>
      <c r="J59" s="7"/>
      <c r="K59" s="67" t="s">
        <v>92</v>
      </c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8"/>
      <c r="BI59" s="50" t="s">
        <v>24</v>
      </c>
      <c r="BJ59" s="51"/>
      <c r="BK59" s="51"/>
      <c r="BL59" s="51"/>
      <c r="BM59" s="51"/>
      <c r="BN59" s="51"/>
      <c r="BO59" s="51"/>
      <c r="BP59" s="51"/>
      <c r="BQ59" s="51"/>
      <c r="BR59" s="51"/>
      <c r="BS59" s="52"/>
      <c r="BT59" s="68"/>
      <c r="BU59" s="69"/>
      <c r="BV59" s="69"/>
      <c r="BW59" s="69"/>
      <c r="BX59" s="69"/>
      <c r="BY59" s="69"/>
      <c r="BZ59" s="69"/>
      <c r="CA59" s="69"/>
      <c r="CB59" s="69"/>
      <c r="CC59" s="70"/>
      <c r="CD59" s="68"/>
      <c r="CE59" s="69"/>
      <c r="CF59" s="69"/>
      <c r="CG59" s="69"/>
      <c r="CH59" s="69"/>
      <c r="CI59" s="69"/>
      <c r="CJ59" s="69"/>
      <c r="CK59" s="69"/>
      <c r="CL59" s="69"/>
      <c r="CM59" s="70"/>
      <c r="CN59" s="68"/>
      <c r="CO59" s="69"/>
      <c r="CP59" s="69"/>
      <c r="CQ59" s="69"/>
      <c r="CR59" s="69"/>
      <c r="CS59" s="69"/>
      <c r="CT59" s="69"/>
      <c r="CU59" s="69"/>
      <c r="CV59" s="69"/>
      <c r="CW59" s="70"/>
      <c r="CX59" s="68"/>
      <c r="CY59" s="69"/>
      <c r="CZ59" s="69"/>
      <c r="DA59" s="69"/>
      <c r="DB59" s="69"/>
      <c r="DC59" s="69"/>
      <c r="DD59" s="69"/>
      <c r="DE59" s="69"/>
      <c r="DF59" s="69"/>
      <c r="DG59" s="70"/>
      <c r="DH59" s="74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6"/>
    </row>
    <row r="60" spans="1:128" s="6" customFormat="1" ht="30" customHeight="1" x14ac:dyDescent="0.2">
      <c r="A60" s="64" t="s">
        <v>93</v>
      </c>
      <c r="B60" s="65"/>
      <c r="C60" s="65"/>
      <c r="D60" s="65"/>
      <c r="E60" s="65"/>
      <c r="F60" s="65"/>
      <c r="G60" s="65"/>
      <c r="H60" s="65"/>
      <c r="I60" s="66"/>
      <c r="J60" s="7"/>
      <c r="K60" s="67" t="s">
        <v>94</v>
      </c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8"/>
      <c r="BI60" s="50" t="s">
        <v>24</v>
      </c>
      <c r="BJ60" s="51"/>
      <c r="BK60" s="51"/>
      <c r="BL60" s="51"/>
      <c r="BM60" s="51"/>
      <c r="BN60" s="51"/>
      <c r="BO60" s="51"/>
      <c r="BP60" s="51"/>
      <c r="BQ60" s="51"/>
      <c r="BR60" s="51"/>
      <c r="BS60" s="52"/>
      <c r="BT60" s="68"/>
      <c r="BU60" s="69"/>
      <c r="BV60" s="69"/>
      <c r="BW60" s="69"/>
      <c r="BX60" s="69"/>
      <c r="BY60" s="69"/>
      <c r="BZ60" s="69"/>
      <c r="CA60" s="69"/>
      <c r="CB60" s="69"/>
      <c r="CC60" s="70"/>
      <c r="CD60" s="68">
        <f>CD21+CD25</f>
        <v>4951.559791926662</v>
      </c>
      <c r="CE60" s="69"/>
      <c r="CF60" s="69"/>
      <c r="CG60" s="69"/>
      <c r="CH60" s="69"/>
      <c r="CI60" s="69"/>
      <c r="CJ60" s="69"/>
      <c r="CK60" s="69"/>
      <c r="CL60" s="69"/>
      <c r="CM60" s="70"/>
      <c r="CN60" s="68"/>
      <c r="CO60" s="69"/>
      <c r="CP60" s="69"/>
      <c r="CQ60" s="69"/>
      <c r="CR60" s="69"/>
      <c r="CS60" s="69"/>
      <c r="CT60" s="69"/>
      <c r="CU60" s="69"/>
      <c r="CV60" s="69"/>
      <c r="CW60" s="70"/>
      <c r="CX60" s="68">
        <f>CX21+CX25</f>
        <v>2508.6472721882783</v>
      </c>
      <c r="CY60" s="69"/>
      <c r="CZ60" s="69"/>
      <c r="DA60" s="69"/>
      <c r="DB60" s="69"/>
      <c r="DC60" s="69"/>
      <c r="DD60" s="69"/>
      <c r="DE60" s="69"/>
      <c r="DF60" s="69"/>
      <c r="DG60" s="70"/>
      <c r="DH60" s="74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6"/>
    </row>
    <row r="61" spans="1:128" s="6" customFormat="1" ht="45" customHeight="1" x14ac:dyDescent="0.2">
      <c r="A61" s="64" t="s">
        <v>95</v>
      </c>
      <c r="B61" s="65"/>
      <c r="C61" s="65"/>
      <c r="D61" s="65"/>
      <c r="E61" s="65"/>
      <c r="F61" s="65"/>
      <c r="G61" s="65"/>
      <c r="H61" s="65"/>
      <c r="I61" s="66"/>
      <c r="J61" s="7"/>
      <c r="K61" s="67" t="s">
        <v>96</v>
      </c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8"/>
      <c r="BI61" s="50" t="s">
        <v>24</v>
      </c>
      <c r="BJ61" s="51"/>
      <c r="BK61" s="51"/>
      <c r="BL61" s="51"/>
      <c r="BM61" s="51"/>
      <c r="BN61" s="51"/>
      <c r="BO61" s="51"/>
      <c r="BP61" s="51"/>
      <c r="BQ61" s="51"/>
      <c r="BR61" s="51"/>
      <c r="BS61" s="52"/>
      <c r="BT61" s="68"/>
      <c r="BU61" s="69"/>
      <c r="BV61" s="69"/>
      <c r="BW61" s="69"/>
      <c r="BX61" s="69"/>
      <c r="BY61" s="69"/>
      <c r="BZ61" s="69"/>
      <c r="CA61" s="69"/>
      <c r="CB61" s="69"/>
      <c r="CC61" s="70"/>
      <c r="CD61" s="68"/>
      <c r="CE61" s="69"/>
      <c r="CF61" s="69"/>
      <c r="CG61" s="69"/>
      <c r="CH61" s="69"/>
      <c r="CI61" s="69"/>
      <c r="CJ61" s="69"/>
      <c r="CK61" s="69"/>
      <c r="CL61" s="69"/>
      <c r="CM61" s="70"/>
      <c r="CN61" s="68"/>
      <c r="CO61" s="69"/>
      <c r="CP61" s="69"/>
      <c r="CQ61" s="69"/>
      <c r="CR61" s="69"/>
      <c r="CS61" s="69"/>
      <c r="CT61" s="69"/>
      <c r="CU61" s="69"/>
      <c r="CV61" s="69"/>
      <c r="CW61" s="70"/>
      <c r="CX61" s="68"/>
      <c r="CY61" s="69"/>
      <c r="CZ61" s="69"/>
      <c r="DA61" s="69"/>
      <c r="DB61" s="69"/>
      <c r="DC61" s="69"/>
      <c r="DD61" s="69"/>
      <c r="DE61" s="69"/>
      <c r="DF61" s="69"/>
      <c r="DG61" s="70"/>
      <c r="DH61" s="74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6"/>
    </row>
    <row r="62" spans="1:128" s="6" customFormat="1" ht="30" customHeight="1" x14ac:dyDescent="0.2">
      <c r="A62" s="64" t="s">
        <v>25</v>
      </c>
      <c r="B62" s="65"/>
      <c r="C62" s="65"/>
      <c r="D62" s="65"/>
      <c r="E62" s="65"/>
      <c r="F62" s="65"/>
      <c r="G62" s="65"/>
      <c r="H62" s="65"/>
      <c r="I62" s="66"/>
      <c r="J62" s="7"/>
      <c r="K62" s="67" t="s">
        <v>97</v>
      </c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8"/>
      <c r="BI62" s="50" t="s">
        <v>98</v>
      </c>
      <c r="BJ62" s="51"/>
      <c r="BK62" s="51"/>
      <c r="BL62" s="51"/>
      <c r="BM62" s="51"/>
      <c r="BN62" s="51"/>
      <c r="BO62" s="51"/>
      <c r="BP62" s="51"/>
      <c r="BQ62" s="51"/>
      <c r="BR62" s="51"/>
      <c r="BS62" s="52"/>
      <c r="BT62" s="68"/>
      <c r="BU62" s="69"/>
      <c r="BV62" s="69"/>
      <c r="BW62" s="69"/>
      <c r="BX62" s="69"/>
      <c r="BY62" s="69"/>
      <c r="BZ62" s="69"/>
      <c r="CA62" s="69"/>
      <c r="CB62" s="69"/>
      <c r="CC62" s="70"/>
      <c r="CD62" s="68">
        <f>1945233/1000000</f>
        <v>1.945233</v>
      </c>
      <c r="CE62" s="69"/>
      <c r="CF62" s="69"/>
      <c r="CG62" s="69"/>
      <c r="CH62" s="69"/>
      <c r="CI62" s="69"/>
      <c r="CJ62" s="69"/>
      <c r="CK62" s="69"/>
      <c r="CL62" s="69"/>
      <c r="CM62" s="70"/>
      <c r="CN62" s="68"/>
      <c r="CO62" s="69"/>
      <c r="CP62" s="69"/>
      <c r="CQ62" s="69"/>
      <c r="CR62" s="69"/>
      <c r="CS62" s="69"/>
      <c r="CT62" s="69"/>
      <c r="CU62" s="69"/>
      <c r="CV62" s="69"/>
      <c r="CW62" s="70"/>
      <c r="CX62" s="68">
        <f>2893030/1000000</f>
        <v>2.89303</v>
      </c>
      <c r="CY62" s="69"/>
      <c r="CZ62" s="69"/>
      <c r="DA62" s="69"/>
      <c r="DB62" s="69"/>
      <c r="DC62" s="69"/>
      <c r="DD62" s="69"/>
      <c r="DE62" s="69"/>
      <c r="DF62" s="69"/>
      <c r="DG62" s="70"/>
      <c r="DH62" s="74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6"/>
    </row>
    <row r="63" spans="1:128" s="6" customFormat="1" ht="73.5" customHeight="1" x14ac:dyDescent="0.2">
      <c r="A63" s="64" t="s">
        <v>68</v>
      </c>
      <c r="B63" s="65"/>
      <c r="C63" s="65"/>
      <c r="D63" s="65"/>
      <c r="E63" s="65"/>
      <c r="F63" s="65"/>
      <c r="G63" s="65"/>
      <c r="H63" s="65"/>
      <c r="I63" s="66"/>
      <c r="J63" s="7"/>
      <c r="K63" s="67" t="s">
        <v>99</v>
      </c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8"/>
      <c r="BI63" s="50" t="s">
        <v>24</v>
      </c>
      <c r="BJ63" s="51"/>
      <c r="BK63" s="51"/>
      <c r="BL63" s="51"/>
      <c r="BM63" s="51"/>
      <c r="BN63" s="51"/>
      <c r="BO63" s="51"/>
      <c r="BP63" s="51"/>
      <c r="BQ63" s="51"/>
      <c r="BR63" s="51"/>
      <c r="BS63" s="52"/>
      <c r="BT63" s="68"/>
      <c r="BU63" s="69"/>
      <c r="BV63" s="69"/>
      <c r="BW63" s="69"/>
      <c r="BX63" s="69"/>
      <c r="BY63" s="69"/>
      <c r="BZ63" s="69"/>
      <c r="CA63" s="69"/>
      <c r="CB63" s="69"/>
      <c r="CC63" s="70"/>
      <c r="CD63" s="68"/>
      <c r="CE63" s="69"/>
      <c r="CF63" s="69"/>
      <c r="CG63" s="69"/>
      <c r="CH63" s="69"/>
      <c r="CI63" s="69"/>
      <c r="CJ63" s="69"/>
      <c r="CK63" s="69"/>
      <c r="CL63" s="69"/>
      <c r="CM63" s="70"/>
      <c r="CN63" s="68"/>
      <c r="CO63" s="69"/>
      <c r="CP63" s="69"/>
      <c r="CQ63" s="69"/>
      <c r="CR63" s="69"/>
      <c r="CS63" s="69"/>
      <c r="CT63" s="69"/>
      <c r="CU63" s="69"/>
      <c r="CV63" s="69"/>
      <c r="CW63" s="70"/>
      <c r="CX63" s="68"/>
      <c r="CY63" s="69"/>
      <c r="CZ63" s="69"/>
      <c r="DA63" s="69"/>
      <c r="DB63" s="69"/>
      <c r="DC63" s="69"/>
      <c r="DD63" s="69"/>
      <c r="DE63" s="69"/>
      <c r="DF63" s="69"/>
      <c r="DG63" s="70"/>
      <c r="DH63" s="74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6"/>
    </row>
    <row r="64" spans="1:128" s="6" customFormat="1" ht="57" customHeight="1" x14ac:dyDescent="0.2">
      <c r="A64" s="64" t="s">
        <v>100</v>
      </c>
      <c r="B64" s="65"/>
      <c r="C64" s="65"/>
      <c r="D64" s="65"/>
      <c r="E64" s="65"/>
      <c r="F64" s="65"/>
      <c r="G64" s="65"/>
      <c r="H64" s="65"/>
      <c r="I64" s="66"/>
      <c r="J64" s="7"/>
      <c r="K64" s="67" t="s">
        <v>101</v>
      </c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8"/>
      <c r="BI64" s="50" t="s">
        <v>21</v>
      </c>
      <c r="BJ64" s="51"/>
      <c r="BK64" s="51"/>
      <c r="BL64" s="51"/>
      <c r="BM64" s="51"/>
      <c r="BN64" s="51"/>
      <c r="BO64" s="51"/>
      <c r="BP64" s="51"/>
      <c r="BQ64" s="51"/>
      <c r="BR64" s="51"/>
      <c r="BS64" s="52"/>
      <c r="BT64" s="68" t="s">
        <v>21</v>
      </c>
      <c r="BU64" s="69"/>
      <c r="BV64" s="69"/>
      <c r="BW64" s="69"/>
      <c r="BX64" s="69"/>
      <c r="BY64" s="69"/>
      <c r="BZ64" s="69"/>
      <c r="CA64" s="69"/>
      <c r="CB64" s="69"/>
      <c r="CC64" s="70"/>
      <c r="CD64" s="68" t="s">
        <v>21</v>
      </c>
      <c r="CE64" s="69"/>
      <c r="CF64" s="69"/>
      <c r="CG64" s="69"/>
      <c r="CH64" s="69"/>
      <c r="CI64" s="69"/>
      <c r="CJ64" s="69"/>
      <c r="CK64" s="69"/>
      <c r="CL64" s="69"/>
      <c r="CM64" s="70"/>
      <c r="CN64" s="68" t="s">
        <v>21</v>
      </c>
      <c r="CO64" s="69"/>
      <c r="CP64" s="69"/>
      <c r="CQ64" s="69"/>
      <c r="CR64" s="69"/>
      <c r="CS64" s="69"/>
      <c r="CT64" s="69"/>
      <c r="CU64" s="69"/>
      <c r="CV64" s="69"/>
      <c r="CW64" s="70"/>
      <c r="CX64" s="68" t="s">
        <v>21</v>
      </c>
      <c r="CY64" s="69"/>
      <c r="CZ64" s="69"/>
      <c r="DA64" s="69"/>
      <c r="DB64" s="69"/>
      <c r="DC64" s="69"/>
      <c r="DD64" s="69"/>
      <c r="DE64" s="69"/>
      <c r="DF64" s="69"/>
      <c r="DG64" s="70"/>
      <c r="DH64" s="96" t="s">
        <v>21</v>
      </c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8"/>
    </row>
    <row r="65" spans="1:132" s="6" customFormat="1" ht="30" customHeight="1" x14ac:dyDescent="0.2">
      <c r="A65" s="64" t="s">
        <v>22</v>
      </c>
      <c r="B65" s="65"/>
      <c r="C65" s="65"/>
      <c r="D65" s="65"/>
      <c r="E65" s="65"/>
      <c r="F65" s="65"/>
      <c r="G65" s="65"/>
      <c r="H65" s="65"/>
      <c r="I65" s="66"/>
      <c r="J65" s="7"/>
      <c r="K65" s="99" t="s">
        <v>102</v>
      </c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8"/>
      <c r="BI65" s="50" t="s">
        <v>103</v>
      </c>
      <c r="BJ65" s="51"/>
      <c r="BK65" s="51"/>
      <c r="BL65" s="51"/>
      <c r="BM65" s="51"/>
      <c r="BN65" s="51"/>
      <c r="BO65" s="51"/>
      <c r="BP65" s="51"/>
      <c r="BQ65" s="51"/>
      <c r="BR65" s="51"/>
      <c r="BS65" s="52"/>
      <c r="BT65" s="68"/>
      <c r="BU65" s="69"/>
      <c r="BV65" s="69"/>
      <c r="BW65" s="69"/>
      <c r="BX65" s="69"/>
      <c r="BY65" s="69"/>
      <c r="BZ65" s="69"/>
      <c r="CA65" s="69"/>
      <c r="CB65" s="69"/>
      <c r="CC65" s="70"/>
      <c r="CD65" s="68"/>
      <c r="CE65" s="69"/>
      <c r="CF65" s="69"/>
      <c r="CG65" s="69"/>
      <c r="CH65" s="69"/>
      <c r="CI65" s="69"/>
      <c r="CJ65" s="69"/>
      <c r="CK65" s="69"/>
      <c r="CL65" s="69"/>
      <c r="CM65" s="70"/>
      <c r="CN65" s="68"/>
      <c r="CO65" s="69"/>
      <c r="CP65" s="69"/>
      <c r="CQ65" s="69"/>
      <c r="CR65" s="69"/>
      <c r="CS65" s="69"/>
      <c r="CT65" s="69"/>
      <c r="CU65" s="69"/>
      <c r="CV65" s="69"/>
      <c r="CW65" s="70"/>
      <c r="CX65" s="68"/>
      <c r="CY65" s="69"/>
      <c r="CZ65" s="69"/>
      <c r="DA65" s="69"/>
      <c r="DB65" s="69"/>
      <c r="DC65" s="69"/>
      <c r="DD65" s="69"/>
      <c r="DE65" s="69"/>
      <c r="DF65" s="69"/>
      <c r="DG65" s="70"/>
      <c r="DH65" s="74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6"/>
    </row>
    <row r="66" spans="1:132" s="6" customFormat="1" ht="15.75" customHeight="1" x14ac:dyDescent="0.2">
      <c r="A66" s="77" t="s">
        <v>104</v>
      </c>
      <c r="B66" s="78"/>
      <c r="C66" s="78"/>
      <c r="D66" s="78"/>
      <c r="E66" s="78"/>
      <c r="F66" s="78"/>
      <c r="G66" s="78"/>
      <c r="H66" s="78"/>
      <c r="I66" s="79"/>
      <c r="J66" s="11"/>
      <c r="K66" s="80" t="s">
        <v>105</v>
      </c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10"/>
      <c r="BI66" s="81" t="s">
        <v>106</v>
      </c>
      <c r="BJ66" s="82"/>
      <c r="BK66" s="82"/>
      <c r="BL66" s="82"/>
      <c r="BM66" s="82"/>
      <c r="BN66" s="82"/>
      <c r="BO66" s="82"/>
      <c r="BP66" s="82"/>
      <c r="BQ66" s="82"/>
      <c r="BR66" s="82"/>
      <c r="BS66" s="83"/>
      <c r="BT66" s="84"/>
      <c r="BU66" s="85"/>
      <c r="BV66" s="85"/>
      <c r="BW66" s="85"/>
      <c r="BX66" s="85"/>
      <c r="BY66" s="85"/>
      <c r="BZ66" s="85"/>
      <c r="CA66" s="85"/>
      <c r="CB66" s="85"/>
      <c r="CC66" s="86"/>
      <c r="CD66" s="84"/>
      <c r="CE66" s="85"/>
      <c r="CF66" s="85"/>
      <c r="CG66" s="85"/>
      <c r="CH66" s="85"/>
      <c r="CI66" s="85"/>
      <c r="CJ66" s="85"/>
      <c r="CK66" s="85"/>
      <c r="CL66" s="85"/>
      <c r="CM66" s="86"/>
      <c r="CN66" s="84"/>
      <c r="CO66" s="85"/>
      <c r="CP66" s="85"/>
      <c r="CQ66" s="85"/>
      <c r="CR66" s="85"/>
      <c r="CS66" s="85"/>
      <c r="CT66" s="85"/>
      <c r="CU66" s="85"/>
      <c r="CV66" s="85"/>
      <c r="CW66" s="86"/>
      <c r="CX66" s="100">
        <v>23.369</v>
      </c>
      <c r="CY66" s="101"/>
      <c r="CZ66" s="101"/>
      <c r="DA66" s="101"/>
      <c r="DB66" s="101"/>
      <c r="DC66" s="101"/>
      <c r="DD66" s="101"/>
      <c r="DE66" s="101"/>
      <c r="DF66" s="101"/>
      <c r="DG66" s="102"/>
      <c r="DH66" s="74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6"/>
    </row>
    <row r="67" spans="1:132" s="6" customFormat="1" ht="40.5" customHeight="1" x14ac:dyDescent="0.2">
      <c r="A67" s="77" t="s">
        <v>107</v>
      </c>
      <c r="B67" s="78"/>
      <c r="C67" s="78"/>
      <c r="D67" s="78"/>
      <c r="E67" s="78"/>
      <c r="F67" s="78"/>
      <c r="G67" s="78"/>
      <c r="H67" s="78"/>
      <c r="I67" s="79"/>
      <c r="J67" s="11"/>
      <c r="K67" s="80" t="s">
        <v>108</v>
      </c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10"/>
      <c r="BI67" s="81" t="s">
        <v>106</v>
      </c>
      <c r="BJ67" s="82"/>
      <c r="BK67" s="82"/>
      <c r="BL67" s="82"/>
      <c r="BM67" s="82"/>
      <c r="BN67" s="82"/>
      <c r="BO67" s="82"/>
      <c r="BP67" s="82"/>
      <c r="BQ67" s="82"/>
      <c r="BR67" s="82"/>
      <c r="BS67" s="83"/>
      <c r="BT67" s="84"/>
      <c r="BU67" s="85"/>
      <c r="BV67" s="85"/>
      <c r="BW67" s="85"/>
      <c r="BX67" s="85"/>
      <c r="BY67" s="85"/>
      <c r="BZ67" s="85"/>
      <c r="CA67" s="85"/>
      <c r="CB67" s="85"/>
      <c r="CC67" s="86"/>
      <c r="CD67" s="84"/>
      <c r="CE67" s="85"/>
      <c r="CF67" s="85"/>
      <c r="CG67" s="85"/>
      <c r="CH67" s="85"/>
      <c r="CI67" s="85"/>
      <c r="CJ67" s="85"/>
      <c r="CK67" s="85"/>
      <c r="CL67" s="85"/>
      <c r="CM67" s="86"/>
      <c r="CN67" s="84"/>
      <c r="CO67" s="85"/>
      <c r="CP67" s="85"/>
      <c r="CQ67" s="85"/>
      <c r="CR67" s="85"/>
      <c r="CS67" s="85"/>
      <c r="CT67" s="85"/>
      <c r="CU67" s="85"/>
      <c r="CV67" s="85"/>
      <c r="CW67" s="86"/>
      <c r="CX67" s="100">
        <v>11.09</v>
      </c>
      <c r="CY67" s="101"/>
      <c r="CZ67" s="101"/>
      <c r="DA67" s="101"/>
      <c r="DB67" s="101"/>
      <c r="DC67" s="101"/>
      <c r="DD67" s="101"/>
      <c r="DE67" s="101"/>
      <c r="DF67" s="101"/>
      <c r="DG67" s="102"/>
      <c r="DH67" s="74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6"/>
      <c r="EA67" s="6" t="s">
        <v>109</v>
      </c>
    </row>
    <row r="68" spans="1:132" s="6" customFormat="1" ht="40.5" customHeight="1" x14ac:dyDescent="0.2">
      <c r="A68" s="77" t="s">
        <v>110</v>
      </c>
      <c r="B68" s="78"/>
      <c r="C68" s="78"/>
      <c r="D68" s="78"/>
      <c r="E68" s="78"/>
      <c r="F68" s="78"/>
      <c r="G68" s="78"/>
      <c r="H68" s="78"/>
      <c r="I68" s="79"/>
      <c r="J68" s="11"/>
      <c r="K68" s="80" t="s">
        <v>111</v>
      </c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10"/>
      <c r="BI68" s="81" t="s">
        <v>106</v>
      </c>
      <c r="BJ68" s="82"/>
      <c r="BK68" s="82"/>
      <c r="BL68" s="82"/>
      <c r="BM68" s="82"/>
      <c r="BN68" s="82"/>
      <c r="BO68" s="82"/>
      <c r="BP68" s="82"/>
      <c r="BQ68" s="82"/>
      <c r="BR68" s="82"/>
      <c r="BS68" s="83"/>
      <c r="BT68" s="84"/>
      <c r="BU68" s="85"/>
      <c r="BV68" s="85"/>
      <c r="BW68" s="85"/>
      <c r="BX68" s="85"/>
      <c r="BY68" s="85"/>
      <c r="BZ68" s="85"/>
      <c r="CA68" s="85"/>
      <c r="CB68" s="85"/>
      <c r="CC68" s="86"/>
      <c r="CD68" s="84"/>
      <c r="CE68" s="85"/>
      <c r="CF68" s="85"/>
      <c r="CG68" s="85"/>
      <c r="CH68" s="85"/>
      <c r="CI68" s="85"/>
      <c r="CJ68" s="85"/>
      <c r="CK68" s="85"/>
      <c r="CL68" s="85"/>
      <c r="CM68" s="86"/>
      <c r="CN68" s="84"/>
      <c r="CO68" s="85"/>
      <c r="CP68" s="85"/>
      <c r="CQ68" s="85"/>
      <c r="CR68" s="85"/>
      <c r="CS68" s="85"/>
      <c r="CT68" s="85"/>
      <c r="CU68" s="85"/>
      <c r="CV68" s="85"/>
      <c r="CW68" s="86"/>
      <c r="CX68" s="100">
        <f>CX66-CX67</f>
        <v>12.279</v>
      </c>
      <c r="CY68" s="101"/>
      <c r="CZ68" s="101"/>
      <c r="DA68" s="101"/>
      <c r="DB68" s="101"/>
      <c r="DC68" s="101"/>
      <c r="DD68" s="101"/>
      <c r="DE68" s="101"/>
      <c r="DF68" s="101"/>
      <c r="DG68" s="102"/>
      <c r="DH68" s="74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6"/>
      <c r="EA68" s="6" t="s">
        <v>109</v>
      </c>
    </row>
    <row r="69" spans="1:132" s="6" customFormat="1" ht="30" customHeight="1" x14ac:dyDescent="0.2">
      <c r="A69" s="77" t="s">
        <v>112</v>
      </c>
      <c r="B69" s="78"/>
      <c r="C69" s="78"/>
      <c r="D69" s="78"/>
      <c r="E69" s="78"/>
      <c r="F69" s="78"/>
      <c r="G69" s="78"/>
      <c r="H69" s="78"/>
      <c r="I69" s="79"/>
      <c r="J69" s="11"/>
      <c r="K69" s="80" t="s">
        <v>113</v>
      </c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10"/>
      <c r="BI69" s="81" t="s">
        <v>114</v>
      </c>
      <c r="BJ69" s="82"/>
      <c r="BK69" s="82"/>
      <c r="BL69" s="82"/>
      <c r="BM69" s="82"/>
      <c r="BN69" s="82"/>
      <c r="BO69" s="82"/>
      <c r="BP69" s="82"/>
      <c r="BQ69" s="82"/>
      <c r="BR69" s="82"/>
      <c r="BS69" s="83"/>
      <c r="BT69" s="84"/>
      <c r="BU69" s="85"/>
      <c r="BV69" s="85"/>
      <c r="BW69" s="85"/>
      <c r="BX69" s="85"/>
      <c r="BY69" s="85"/>
      <c r="BZ69" s="85"/>
      <c r="CA69" s="85"/>
      <c r="CB69" s="85"/>
      <c r="CC69" s="86"/>
      <c r="CD69" s="84"/>
      <c r="CE69" s="85"/>
      <c r="CF69" s="85"/>
      <c r="CG69" s="85"/>
      <c r="CH69" s="85"/>
      <c r="CI69" s="85"/>
      <c r="CJ69" s="85"/>
      <c r="CK69" s="85"/>
      <c r="CL69" s="85"/>
      <c r="CM69" s="86"/>
      <c r="CN69" s="84"/>
      <c r="CO69" s="85"/>
      <c r="CP69" s="85"/>
      <c r="CQ69" s="85"/>
      <c r="CR69" s="85"/>
      <c r="CS69" s="85"/>
      <c r="CT69" s="85"/>
      <c r="CU69" s="85"/>
      <c r="CV69" s="85"/>
      <c r="CW69" s="86"/>
      <c r="CX69" s="103">
        <v>38</v>
      </c>
      <c r="CY69" s="104"/>
      <c r="CZ69" s="104"/>
      <c r="DA69" s="104"/>
      <c r="DB69" s="104"/>
      <c r="DC69" s="104"/>
      <c r="DD69" s="104"/>
      <c r="DE69" s="104"/>
      <c r="DF69" s="104"/>
      <c r="DG69" s="105"/>
      <c r="DH69" s="74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6"/>
    </row>
    <row r="70" spans="1:132" s="6" customFormat="1" ht="44.25" customHeight="1" x14ac:dyDescent="0.2">
      <c r="A70" s="77" t="s">
        <v>115</v>
      </c>
      <c r="B70" s="78"/>
      <c r="C70" s="78"/>
      <c r="D70" s="78"/>
      <c r="E70" s="78"/>
      <c r="F70" s="78"/>
      <c r="G70" s="78"/>
      <c r="H70" s="78"/>
      <c r="I70" s="79"/>
      <c r="J70" s="11"/>
      <c r="K70" s="80" t="s">
        <v>116</v>
      </c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10"/>
      <c r="BI70" s="81" t="s">
        <v>114</v>
      </c>
      <c r="BJ70" s="82"/>
      <c r="BK70" s="82"/>
      <c r="BL70" s="82"/>
      <c r="BM70" s="82"/>
      <c r="BN70" s="82"/>
      <c r="BO70" s="82"/>
      <c r="BP70" s="82"/>
      <c r="BQ70" s="82"/>
      <c r="BR70" s="82"/>
      <c r="BS70" s="83"/>
      <c r="BT70" s="84"/>
      <c r="BU70" s="85"/>
      <c r="BV70" s="85"/>
      <c r="BW70" s="85"/>
      <c r="BX70" s="85"/>
      <c r="BY70" s="85"/>
      <c r="BZ70" s="85"/>
      <c r="CA70" s="85"/>
      <c r="CB70" s="85"/>
      <c r="CC70" s="86"/>
      <c r="CD70" s="84"/>
      <c r="CE70" s="85"/>
      <c r="CF70" s="85"/>
      <c r="CG70" s="85"/>
      <c r="CH70" s="85"/>
      <c r="CI70" s="85"/>
      <c r="CJ70" s="85"/>
      <c r="CK70" s="85"/>
      <c r="CL70" s="85"/>
      <c r="CM70" s="86"/>
      <c r="CN70" s="84"/>
      <c r="CO70" s="85"/>
      <c r="CP70" s="85"/>
      <c r="CQ70" s="85"/>
      <c r="CR70" s="85"/>
      <c r="CS70" s="85"/>
      <c r="CT70" s="85"/>
      <c r="CU70" s="85"/>
      <c r="CV70" s="85"/>
      <c r="CW70" s="86"/>
      <c r="CX70" s="103">
        <v>10</v>
      </c>
      <c r="CY70" s="104"/>
      <c r="CZ70" s="104"/>
      <c r="DA70" s="104"/>
      <c r="DB70" s="104"/>
      <c r="DC70" s="104"/>
      <c r="DD70" s="104"/>
      <c r="DE70" s="104"/>
      <c r="DF70" s="104"/>
      <c r="DG70" s="105"/>
      <c r="DH70" s="74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6"/>
      <c r="EB70" s="6" t="s">
        <v>117</v>
      </c>
    </row>
    <row r="71" spans="1:132" s="6" customFormat="1" ht="42.75" customHeight="1" x14ac:dyDescent="0.2">
      <c r="A71" s="77" t="s">
        <v>118</v>
      </c>
      <c r="B71" s="78"/>
      <c r="C71" s="78"/>
      <c r="D71" s="78"/>
      <c r="E71" s="78"/>
      <c r="F71" s="78"/>
      <c r="G71" s="78"/>
      <c r="H71" s="78"/>
      <c r="I71" s="79"/>
      <c r="J71" s="11"/>
      <c r="K71" s="80" t="s">
        <v>119</v>
      </c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10"/>
      <c r="BI71" s="81" t="s">
        <v>114</v>
      </c>
      <c r="BJ71" s="82"/>
      <c r="BK71" s="82"/>
      <c r="BL71" s="82"/>
      <c r="BM71" s="82"/>
      <c r="BN71" s="82"/>
      <c r="BO71" s="82"/>
      <c r="BP71" s="82"/>
      <c r="BQ71" s="82"/>
      <c r="BR71" s="82"/>
      <c r="BS71" s="83"/>
      <c r="BT71" s="84"/>
      <c r="BU71" s="85"/>
      <c r="BV71" s="85"/>
      <c r="BW71" s="85"/>
      <c r="BX71" s="85"/>
      <c r="BY71" s="85"/>
      <c r="BZ71" s="85"/>
      <c r="CA71" s="85"/>
      <c r="CB71" s="85"/>
      <c r="CC71" s="86"/>
      <c r="CD71" s="84"/>
      <c r="CE71" s="85"/>
      <c r="CF71" s="85"/>
      <c r="CG71" s="85"/>
      <c r="CH71" s="85"/>
      <c r="CI71" s="85"/>
      <c r="CJ71" s="85"/>
      <c r="CK71" s="85"/>
      <c r="CL71" s="85"/>
      <c r="CM71" s="86"/>
      <c r="CN71" s="84"/>
      <c r="CO71" s="85"/>
      <c r="CP71" s="85"/>
      <c r="CQ71" s="85"/>
      <c r="CR71" s="85"/>
      <c r="CS71" s="85"/>
      <c r="CT71" s="85"/>
      <c r="CU71" s="85"/>
      <c r="CV71" s="85"/>
      <c r="CW71" s="86"/>
      <c r="CX71" s="103">
        <v>28</v>
      </c>
      <c r="CY71" s="104"/>
      <c r="CZ71" s="104"/>
      <c r="DA71" s="104"/>
      <c r="DB71" s="104"/>
      <c r="DC71" s="104"/>
      <c r="DD71" s="104"/>
      <c r="DE71" s="104"/>
      <c r="DF71" s="104"/>
      <c r="DG71" s="105"/>
      <c r="DH71" s="74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6"/>
      <c r="EB71" s="6" t="s">
        <v>117</v>
      </c>
    </row>
    <row r="72" spans="1:132" s="6" customFormat="1" ht="30" customHeight="1" x14ac:dyDescent="0.2">
      <c r="A72" s="77" t="s">
        <v>120</v>
      </c>
      <c r="B72" s="78"/>
      <c r="C72" s="78"/>
      <c r="D72" s="78"/>
      <c r="E72" s="78"/>
      <c r="F72" s="78"/>
      <c r="G72" s="78"/>
      <c r="H72" s="78"/>
      <c r="I72" s="79"/>
      <c r="J72" s="11"/>
      <c r="K72" s="80" t="s">
        <v>121</v>
      </c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10"/>
      <c r="BI72" s="81" t="s">
        <v>114</v>
      </c>
      <c r="BJ72" s="82"/>
      <c r="BK72" s="82"/>
      <c r="BL72" s="82"/>
      <c r="BM72" s="82"/>
      <c r="BN72" s="82"/>
      <c r="BO72" s="82"/>
      <c r="BP72" s="82"/>
      <c r="BQ72" s="82"/>
      <c r="BR72" s="82"/>
      <c r="BS72" s="83"/>
      <c r="BT72" s="84"/>
      <c r="BU72" s="85"/>
      <c r="BV72" s="85"/>
      <c r="BW72" s="85"/>
      <c r="BX72" s="85"/>
      <c r="BY72" s="85"/>
      <c r="BZ72" s="85"/>
      <c r="CA72" s="85"/>
      <c r="CB72" s="85"/>
      <c r="CC72" s="86"/>
      <c r="CD72" s="84"/>
      <c r="CE72" s="85"/>
      <c r="CF72" s="85"/>
      <c r="CG72" s="85"/>
      <c r="CH72" s="85"/>
      <c r="CI72" s="85"/>
      <c r="CJ72" s="85"/>
      <c r="CK72" s="85"/>
      <c r="CL72" s="85"/>
      <c r="CM72" s="86"/>
      <c r="CN72" s="84"/>
      <c r="CO72" s="85"/>
      <c r="CP72" s="85"/>
      <c r="CQ72" s="85"/>
      <c r="CR72" s="85"/>
      <c r="CS72" s="85"/>
      <c r="CT72" s="85"/>
      <c r="CU72" s="85"/>
      <c r="CV72" s="85"/>
      <c r="CW72" s="86"/>
      <c r="CX72" s="103">
        <v>84</v>
      </c>
      <c r="CY72" s="104"/>
      <c r="CZ72" s="104"/>
      <c r="DA72" s="104"/>
      <c r="DB72" s="104"/>
      <c r="DC72" s="104"/>
      <c r="DD72" s="104"/>
      <c r="DE72" s="104"/>
      <c r="DF72" s="104"/>
      <c r="DG72" s="105"/>
      <c r="DH72" s="74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6"/>
    </row>
    <row r="73" spans="1:132" s="6" customFormat="1" ht="42.75" customHeight="1" x14ac:dyDescent="0.2">
      <c r="A73" s="77" t="s">
        <v>122</v>
      </c>
      <c r="B73" s="78"/>
      <c r="C73" s="78"/>
      <c r="D73" s="78"/>
      <c r="E73" s="78"/>
      <c r="F73" s="78"/>
      <c r="G73" s="78"/>
      <c r="H73" s="78"/>
      <c r="I73" s="79"/>
      <c r="J73" s="11"/>
      <c r="K73" s="80" t="s">
        <v>123</v>
      </c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10"/>
      <c r="BI73" s="81" t="s">
        <v>114</v>
      </c>
      <c r="BJ73" s="82"/>
      <c r="BK73" s="82"/>
      <c r="BL73" s="82"/>
      <c r="BM73" s="82"/>
      <c r="BN73" s="82"/>
      <c r="BO73" s="82"/>
      <c r="BP73" s="82"/>
      <c r="BQ73" s="82"/>
      <c r="BR73" s="82"/>
      <c r="BS73" s="83"/>
      <c r="BT73" s="84"/>
      <c r="BU73" s="85"/>
      <c r="BV73" s="85"/>
      <c r="BW73" s="85"/>
      <c r="BX73" s="85"/>
      <c r="BY73" s="85"/>
      <c r="BZ73" s="85"/>
      <c r="CA73" s="85"/>
      <c r="CB73" s="85"/>
      <c r="CC73" s="86"/>
      <c r="CD73" s="84"/>
      <c r="CE73" s="85"/>
      <c r="CF73" s="85"/>
      <c r="CG73" s="85"/>
      <c r="CH73" s="85"/>
      <c r="CI73" s="85"/>
      <c r="CJ73" s="85"/>
      <c r="CK73" s="85"/>
      <c r="CL73" s="85"/>
      <c r="CM73" s="86"/>
      <c r="CN73" s="84"/>
      <c r="CO73" s="85"/>
      <c r="CP73" s="85"/>
      <c r="CQ73" s="85"/>
      <c r="CR73" s="85"/>
      <c r="CS73" s="85"/>
      <c r="CT73" s="85"/>
      <c r="CU73" s="85"/>
      <c r="CV73" s="85"/>
      <c r="CW73" s="86"/>
      <c r="CX73" s="103">
        <v>30</v>
      </c>
      <c r="CY73" s="104"/>
      <c r="CZ73" s="104"/>
      <c r="DA73" s="104"/>
      <c r="DB73" s="104"/>
      <c r="DC73" s="104"/>
      <c r="DD73" s="104"/>
      <c r="DE73" s="104"/>
      <c r="DF73" s="104"/>
      <c r="DG73" s="105"/>
      <c r="DH73" s="74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6"/>
    </row>
    <row r="74" spans="1:132" s="6" customFormat="1" ht="42.75" customHeight="1" x14ac:dyDescent="0.2">
      <c r="A74" s="77" t="s">
        <v>124</v>
      </c>
      <c r="B74" s="78"/>
      <c r="C74" s="78"/>
      <c r="D74" s="78"/>
      <c r="E74" s="78"/>
      <c r="F74" s="78"/>
      <c r="G74" s="78"/>
      <c r="H74" s="78"/>
      <c r="I74" s="79"/>
      <c r="J74" s="11"/>
      <c r="K74" s="80" t="s">
        <v>125</v>
      </c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10"/>
      <c r="BI74" s="81" t="s">
        <v>114</v>
      </c>
      <c r="BJ74" s="82"/>
      <c r="BK74" s="82"/>
      <c r="BL74" s="82"/>
      <c r="BM74" s="82"/>
      <c r="BN74" s="82"/>
      <c r="BO74" s="82"/>
      <c r="BP74" s="82"/>
      <c r="BQ74" s="82"/>
      <c r="BR74" s="82"/>
      <c r="BS74" s="83"/>
      <c r="BT74" s="84"/>
      <c r="BU74" s="85"/>
      <c r="BV74" s="85"/>
      <c r="BW74" s="85"/>
      <c r="BX74" s="85"/>
      <c r="BY74" s="85"/>
      <c r="BZ74" s="85"/>
      <c r="CA74" s="85"/>
      <c r="CB74" s="85"/>
      <c r="CC74" s="86"/>
      <c r="CD74" s="84"/>
      <c r="CE74" s="85"/>
      <c r="CF74" s="85"/>
      <c r="CG74" s="85"/>
      <c r="CH74" s="85"/>
      <c r="CI74" s="85"/>
      <c r="CJ74" s="85"/>
      <c r="CK74" s="85"/>
      <c r="CL74" s="85"/>
      <c r="CM74" s="86"/>
      <c r="CN74" s="84"/>
      <c r="CO74" s="85"/>
      <c r="CP74" s="85"/>
      <c r="CQ74" s="85"/>
      <c r="CR74" s="85"/>
      <c r="CS74" s="85"/>
      <c r="CT74" s="85"/>
      <c r="CU74" s="85"/>
      <c r="CV74" s="85"/>
      <c r="CW74" s="86"/>
      <c r="CX74" s="103">
        <v>54</v>
      </c>
      <c r="CY74" s="104"/>
      <c r="CZ74" s="104"/>
      <c r="DA74" s="104"/>
      <c r="DB74" s="104"/>
      <c r="DC74" s="104"/>
      <c r="DD74" s="104"/>
      <c r="DE74" s="104"/>
      <c r="DF74" s="104"/>
      <c r="DG74" s="105"/>
      <c r="DH74" s="74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6"/>
    </row>
    <row r="75" spans="1:132" s="6" customFormat="1" ht="30" customHeight="1" x14ac:dyDescent="0.2">
      <c r="A75" s="77" t="s">
        <v>126</v>
      </c>
      <c r="B75" s="78"/>
      <c r="C75" s="78"/>
      <c r="D75" s="78"/>
      <c r="E75" s="78"/>
      <c r="F75" s="78"/>
      <c r="G75" s="78"/>
      <c r="H75" s="78"/>
      <c r="I75" s="79"/>
      <c r="J75" s="11"/>
      <c r="K75" s="80" t="s">
        <v>127</v>
      </c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10"/>
      <c r="BI75" s="81" t="s">
        <v>128</v>
      </c>
      <c r="BJ75" s="82"/>
      <c r="BK75" s="82"/>
      <c r="BL75" s="82"/>
      <c r="BM75" s="82"/>
      <c r="BN75" s="82"/>
      <c r="BO75" s="82"/>
      <c r="BP75" s="82"/>
      <c r="BQ75" s="82"/>
      <c r="BR75" s="82"/>
      <c r="BS75" s="83"/>
      <c r="BT75" s="84"/>
      <c r="BU75" s="85"/>
      <c r="BV75" s="85"/>
      <c r="BW75" s="85"/>
      <c r="BX75" s="85"/>
      <c r="BY75" s="85"/>
      <c r="BZ75" s="85"/>
      <c r="CA75" s="85"/>
      <c r="CB75" s="85"/>
      <c r="CC75" s="86"/>
      <c r="CD75" s="84"/>
      <c r="CE75" s="85"/>
      <c r="CF75" s="85"/>
      <c r="CG75" s="85"/>
      <c r="CH75" s="85"/>
      <c r="CI75" s="85"/>
      <c r="CJ75" s="85"/>
      <c r="CK75" s="85"/>
      <c r="CL75" s="85"/>
      <c r="CM75" s="86"/>
      <c r="CN75" s="84"/>
      <c r="CO75" s="85"/>
      <c r="CP75" s="85"/>
      <c r="CQ75" s="85"/>
      <c r="CR75" s="85"/>
      <c r="CS75" s="85"/>
      <c r="CT75" s="85"/>
      <c r="CU75" s="85"/>
      <c r="CV75" s="85"/>
      <c r="CW75" s="86"/>
      <c r="CX75" s="84">
        <f>SUM(CX76:DG77)</f>
        <v>275.22707000000003</v>
      </c>
      <c r="CY75" s="85"/>
      <c r="CZ75" s="85"/>
      <c r="DA75" s="85"/>
      <c r="DB75" s="85"/>
      <c r="DC75" s="85"/>
      <c r="DD75" s="85"/>
      <c r="DE75" s="85"/>
      <c r="DF75" s="85"/>
      <c r="DG75" s="86"/>
      <c r="DH75" s="74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6"/>
    </row>
    <row r="76" spans="1:132" s="6" customFormat="1" ht="30" customHeight="1" x14ac:dyDescent="0.2">
      <c r="A76" s="77" t="s">
        <v>129</v>
      </c>
      <c r="B76" s="78"/>
      <c r="C76" s="78"/>
      <c r="D76" s="78"/>
      <c r="E76" s="78"/>
      <c r="F76" s="78"/>
      <c r="G76" s="78"/>
      <c r="H76" s="78"/>
      <c r="I76" s="79"/>
      <c r="J76" s="11"/>
      <c r="K76" s="80" t="s">
        <v>130</v>
      </c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10"/>
      <c r="BI76" s="81" t="s">
        <v>128</v>
      </c>
      <c r="BJ76" s="82"/>
      <c r="BK76" s="82"/>
      <c r="BL76" s="82"/>
      <c r="BM76" s="82"/>
      <c r="BN76" s="82"/>
      <c r="BO76" s="82"/>
      <c r="BP76" s="82"/>
      <c r="BQ76" s="82"/>
      <c r="BR76" s="82"/>
      <c r="BS76" s="83"/>
      <c r="BT76" s="84"/>
      <c r="BU76" s="85"/>
      <c r="BV76" s="85"/>
      <c r="BW76" s="85"/>
      <c r="BX76" s="85"/>
      <c r="BY76" s="85"/>
      <c r="BZ76" s="85"/>
      <c r="CA76" s="85"/>
      <c r="CB76" s="85"/>
      <c r="CC76" s="86"/>
      <c r="CD76" s="84"/>
      <c r="CE76" s="85"/>
      <c r="CF76" s="85"/>
      <c r="CG76" s="85"/>
      <c r="CH76" s="85"/>
      <c r="CI76" s="85"/>
      <c r="CJ76" s="85"/>
      <c r="CK76" s="85"/>
      <c r="CL76" s="85"/>
      <c r="CM76" s="86"/>
      <c r="CN76" s="84"/>
      <c r="CO76" s="85"/>
      <c r="CP76" s="85"/>
      <c r="CQ76" s="85"/>
      <c r="CR76" s="85"/>
      <c r="CS76" s="85"/>
      <c r="CT76" s="85"/>
      <c r="CU76" s="85"/>
      <c r="CV76" s="85"/>
      <c r="CW76" s="86"/>
      <c r="CX76" s="84">
        <f>162947.07/1000</f>
        <v>162.94707</v>
      </c>
      <c r="CY76" s="85"/>
      <c r="CZ76" s="85"/>
      <c r="DA76" s="85"/>
      <c r="DB76" s="85"/>
      <c r="DC76" s="85"/>
      <c r="DD76" s="85"/>
      <c r="DE76" s="85"/>
      <c r="DF76" s="85"/>
      <c r="DG76" s="86"/>
      <c r="DH76" s="74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6"/>
    </row>
    <row r="77" spans="1:132" s="6" customFormat="1" ht="30" customHeight="1" x14ac:dyDescent="0.2">
      <c r="A77" s="77" t="s">
        <v>129</v>
      </c>
      <c r="B77" s="78"/>
      <c r="C77" s="78"/>
      <c r="D77" s="78"/>
      <c r="E77" s="78"/>
      <c r="F77" s="78"/>
      <c r="G77" s="78"/>
      <c r="H77" s="78"/>
      <c r="I77" s="79"/>
      <c r="J77" s="11"/>
      <c r="K77" s="80" t="s">
        <v>131</v>
      </c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10"/>
      <c r="BI77" s="81" t="s">
        <v>128</v>
      </c>
      <c r="BJ77" s="82"/>
      <c r="BK77" s="82"/>
      <c r="BL77" s="82"/>
      <c r="BM77" s="82"/>
      <c r="BN77" s="82"/>
      <c r="BO77" s="82"/>
      <c r="BP77" s="82"/>
      <c r="BQ77" s="82"/>
      <c r="BR77" s="82"/>
      <c r="BS77" s="83"/>
      <c r="BT77" s="84"/>
      <c r="BU77" s="85"/>
      <c r="BV77" s="85"/>
      <c r="BW77" s="85"/>
      <c r="BX77" s="85"/>
      <c r="BY77" s="85"/>
      <c r="BZ77" s="85"/>
      <c r="CA77" s="85"/>
      <c r="CB77" s="85"/>
      <c r="CC77" s="86"/>
      <c r="CD77" s="84"/>
      <c r="CE77" s="85"/>
      <c r="CF77" s="85"/>
      <c r="CG77" s="85"/>
      <c r="CH77" s="85"/>
      <c r="CI77" s="85"/>
      <c r="CJ77" s="85"/>
      <c r="CK77" s="85"/>
      <c r="CL77" s="85"/>
      <c r="CM77" s="86"/>
      <c r="CN77" s="84"/>
      <c r="CO77" s="85"/>
      <c r="CP77" s="85"/>
      <c r="CQ77" s="85"/>
      <c r="CR77" s="85"/>
      <c r="CS77" s="85"/>
      <c r="CT77" s="85"/>
      <c r="CU77" s="85"/>
      <c r="CV77" s="85"/>
      <c r="CW77" s="86"/>
      <c r="CX77" s="84">
        <f>112280/1000</f>
        <v>112.28</v>
      </c>
      <c r="CY77" s="85"/>
      <c r="CZ77" s="85"/>
      <c r="DA77" s="85"/>
      <c r="DB77" s="85"/>
      <c r="DC77" s="85"/>
      <c r="DD77" s="85"/>
      <c r="DE77" s="85"/>
      <c r="DF77" s="85"/>
      <c r="DG77" s="86"/>
      <c r="DH77" s="74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6"/>
    </row>
    <row r="78" spans="1:132" s="6" customFormat="1" ht="15" customHeight="1" x14ac:dyDescent="0.2">
      <c r="A78" s="77" t="s">
        <v>132</v>
      </c>
      <c r="B78" s="78"/>
      <c r="C78" s="78"/>
      <c r="D78" s="78"/>
      <c r="E78" s="78"/>
      <c r="F78" s="78"/>
      <c r="G78" s="78"/>
      <c r="H78" s="78"/>
      <c r="I78" s="79"/>
      <c r="J78" s="11"/>
      <c r="K78" s="80" t="s">
        <v>133</v>
      </c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10"/>
      <c r="BI78" s="81" t="s">
        <v>134</v>
      </c>
      <c r="BJ78" s="82"/>
      <c r="BK78" s="82"/>
      <c r="BL78" s="82"/>
      <c r="BM78" s="82"/>
      <c r="BN78" s="82"/>
      <c r="BO78" s="82"/>
      <c r="BP78" s="82"/>
      <c r="BQ78" s="82"/>
      <c r="BR78" s="82"/>
      <c r="BS78" s="83"/>
      <c r="BT78" s="84"/>
      <c r="BU78" s="85"/>
      <c r="BV78" s="85"/>
      <c r="BW78" s="85"/>
      <c r="BX78" s="85"/>
      <c r="BY78" s="85"/>
      <c r="BZ78" s="85"/>
      <c r="CA78" s="85"/>
      <c r="CB78" s="85"/>
      <c r="CC78" s="86"/>
      <c r="CD78" s="84"/>
      <c r="CE78" s="85"/>
      <c r="CF78" s="85"/>
      <c r="CG78" s="85"/>
      <c r="CH78" s="85"/>
      <c r="CI78" s="85"/>
      <c r="CJ78" s="85"/>
      <c r="CK78" s="85"/>
      <c r="CL78" s="85"/>
      <c r="CM78" s="86"/>
      <c r="CN78" s="84"/>
      <c r="CO78" s="85"/>
      <c r="CP78" s="85"/>
      <c r="CQ78" s="85"/>
      <c r="CR78" s="85"/>
      <c r="CS78" s="85"/>
      <c r="CT78" s="85"/>
      <c r="CU78" s="85"/>
      <c r="CV78" s="85"/>
      <c r="CW78" s="86"/>
      <c r="CX78" s="106">
        <v>3.2099999999999997E-2</v>
      </c>
      <c r="CY78" s="107"/>
      <c r="CZ78" s="107"/>
      <c r="DA78" s="107"/>
      <c r="DB78" s="107"/>
      <c r="DC78" s="107"/>
      <c r="DD78" s="107"/>
      <c r="DE78" s="107"/>
      <c r="DF78" s="107"/>
      <c r="DG78" s="108"/>
      <c r="DH78" s="74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6"/>
    </row>
    <row r="79" spans="1:132" s="6" customFormat="1" ht="30" customHeight="1" x14ac:dyDescent="0.2">
      <c r="A79" s="77" t="s">
        <v>135</v>
      </c>
      <c r="B79" s="78"/>
      <c r="C79" s="78"/>
      <c r="D79" s="78"/>
      <c r="E79" s="78"/>
      <c r="F79" s="78"/>
      <c r="G79" s="78"/>
      <c r="H79" s="78"/>
      <c r="I79" s="79"/>
      <c r="J79" s="11"/>
      <c r="K79" s="80" t="s">
        <v>136</v>
      </c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10"/>
      <c r="BI79" s="81" t="s">
        <v>24</v>
      </c>
      <c r="BJ79" s="82"/>
      <c r="BK79" s="82"/>
      <c r="BL79" s="82"/>
      <c r="BM79" s="82"/>
      <c r="BN79" s="82"/>
      <c r="BO79" s="82"/>
      <c r="BP79" s="82"/>
      <c r="BQ79" s="82"/>
      <c r="BR79" s="82"/>
      <c r="BS79" s="83"/>
      <c r="BT79" s="84"/>
      <c r="BU79" s="85"/>
      <c r="BV79" s="85"/>
      <c r="BW79" s="85"/>
      <c r="BX79" s="85"/>
      <c r="BY79" s="85"/>
      <c r="BZ79" s="85"/>
      <c r="CA79" s="85"/>
      <c r="CB79" s="85"/>
      <c r="CC79" s="86"/>
      <c r="CD79" s="84"/>
      <c r="CE79" s="85"/>
      <c r="CF79" s="85"/>
      <c r="CG79" s="85"/>
      <c r="CH79" s="85"/>
      <c r="CI79" s="85"/>
      <c r="CJ79" s="85"/>
      <c r="CK79" s="85"/>
      <c r="CL79" s="85"/>
      <c r="CM79" s="86"/>
      <c r="CN79" s="84">
        <f>186082469.26/1000</f>
        <v>186082.46925999998</v>
      </c>
      <c r="CO79" s="85"/>
      <c r="CP79" s="85"/>
      <c r="CQ79" s="85"/>
      <c r="CR79" s="85"/>
      <c r="CS79" s="85"/>
      <c r="CT79" s="85"/>
      <c r="CU79" s="85"/>
      <c r="CV79" s="85"/>
      <c r="CW79" s="86"/>
      <c r="CX79" s="84">
        <f>186082469.26/1000</f>
        <v>186082.46925999998</v>
      </c>
      <c r="CY79" s="85"/>
      <c r="CZ79" s="85"/>
      <c r="DA79" s="85"/>
      <c r="DB79" s="85"/>
      <c r="DC79" s="85"/>
      <c r="DD79" s="85"/>
      <c r="DE79" s="85"/>
      <c r="DF79" s="85"/>
      <c r="DG79" s="86"/>
      <c r="DH79" s="74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6"/>
    </row>
    <row r="80" spans="1:132" s="6" customFormat="1" ht="30" customHeight="1" x14ac:dyDescent="0.2">
      <c r="A80" s="77" t="s">
        <v>137</v>
      </c>
      <c r="B80" s="78"/>
      <c r="C80" s="78"/>
      <c r="D80" s="78"/>
      <c r="E80" s="78"/>
      <c r="F80" s="78"/>
      <c r="G80" s="78"/>
      <c r="H80" s="78"/>
      <c r="I80" s="79"/>
      <c r="J80" s="11"/>
      <c r="K80" s="80" t="s">
        <v>138</v>
      </c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10"/>
      <c r="BI80" s="81" t="s">
        <v>24</v>
      </c>
      <c r="BJ80" s="82"/>
      <c r="BK80" s="82"/>
      <c r="BL80" s="82"/>
      <c r="BM80" s="82"/>
      <c r="BN80" s="82"/>
      <c r="BO80" s="82"/>
      <c r="BP80" s="82"/>
      <c r="BQ80" s="82"/>
      <c r="BR80" s="82"/>
      <c r="BS80" s="83"/>
      <c r="BT80" s="84"/>
      <c r="BU80" s="85"/>
      <c r="BV80" s="85"/>
      <c r="BW80" s="85"/>
      <c r="BX80" s="85"/>
      <c r="BY80" s="85"/>
      <c r="BZ80" s="85"/>
      <c r="CA80" s="85"/>
      <c r="CB80" s="85"/>
      <c r="CC80" s="86"/>
      <c r="CD80" s="84"/>
      <c r="CE80" s="85"/>
      <c r="CF80" s="85"/>
      <c r="CG80" s="85"/>
      <c r="CH80" s="85"/>
      <c r="CI80" s="85"/>
      <c r="CJ80" s="85"/>
      <c r="CK80" s="85"/>
      <c r="CL80" s="85"/>
      <c r="CM80" s="86"/>
      <c r="CN80" s="84"/>
      <c r="CO80" s="85"/>
      <c r="CP80" s="85"/>
      <c r="CQ80" s="85"/>
      <c r="CR80" s="85"/>
      <c r="CS80" s="85"/>
      <c r="CT80" s="85"/>
      <c r="CU80" s="85"/>
      <c r="CV80" s="85"/>
      <c r="CW80" s="86"/>
      <c r="CX80" s="84"/>
      <c r="CY80" s="85"/>
      <c r="CZ80" s="85"/>
      <c r="DA80" s="85"/>
      <c r="DB80" s="85"/>
      <c r="DC80" s="85"/>
      <c r="DD80" s="85"/>
      <c r="DE80" s="85"/>
      <c r="DF80" s="85"/>
      <c r="DG80" s="86"/>
      <c r="DH80" s="74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6"/>
    </row>
    <row r="81" spans="1:128" s="6" customFormat="1" ht="41.25" customHeight="1" x14ac:dyDescent="0.2">
      <c r="A81" s="77" t="s">
        <v>139</v>
      </c>
      <c r="B81" s="78"/>
      <c r="C81" s="78"/>
      <c r="D81" s="78"/>
      <c r="E81" s="78"/>
      <c r="F81" s="78"/>
      <c r="G81" s="78"/>
      <c r="H81" s="78"/>
      <c r="I81" s="79"/>
      <c r="J81" s="11"/>
      <c r="K81" s="80" t="s">
        <v>140</v>
      </c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10"/>
      <c r="BI81" s="81" t="s">
        <v>134</v>
      </c>
      <c r="BJ81" s="82"/>
      <c r="BK81" s="82"/>
      <c r="BL81" s="82"/>
      <c r="BM81" s="82"/>
      <c r="BN81" s="82"/>
      <c r="BO81" s="82"/>
      <c r="BP81" s="82"/>
      <c r="BQ81" s="82"/>
      <c r="BR81" s="82"/>
      <c r="BS81" s="83"/>
      <c r="BT81" s="84"/>
      <c r="BU81" s="85"/>
      <c r="BV81" s="85"/>
      <c r="BW81" s="85"/>
      <c r="BX81" s="85"/>
      <c r="BY81" s="85"/>
      <c r="BZ81" s="85"/>
      <c r="CA81" s="85"/>
      <c r="CB81" s="85"/>
      <c r="CC81" s="86"/>
      <c r="CD81" s="84"/>
      <c r="CE81" s="85"/>
      <c r="CF81" s="85"/>
      <c r="CG81" s="85"/>
      <c r="CH81" s="85"/>
      <c r="CI81" s="85"/>
      <c r="CJ81" s="85"/>
      <c r="CK81" s="85"/>
      <c r="CL81" s="85"/>
      <c r="CM81" s="86"/>
      <c r="CN81" s="84" t="s">
        <v>21</v>
      </c>
      <c r="CO81" s="85"/>
      <c r="CP81" s="85"/>
      <c r="CQ81" s="85"/>
      <c r="CR81" s="85"/>
      <c r="CS81" s="85"/>
      <c r="CT81" s="85"/>
      <c r="CU81" s="85"/>
      <c r="CV81" s="85"/>
      <c r="CW81" s="86"/>
      <c r="CX81" s="84" t="s">
        <v>21</v>
      </c>
      <c r="CY81" s="85"/>
      <c r="CZ81" s="85"/>
      <c r="DA81" s="85"/>
      <c r="DB81" s="85"/>
      <c r="DC81" s="85"/>
      <c r="DD81" s="85"/>
      <c r="DE81" s="85"/>
      <c r="DF81" s="85"/>
      <c r="DG81" s="86"/>
      <c r="DH81" s="96" t="s">
        <v>21</v>
      </c>
      <c r="DI81" s="97"/>
      <c r="DJ81" s="97"/>
      <c r="DK81" s="97"/>
      <c r="DL81" s="97"/>
      <c r="DM81" s="97"/>
      <c r="DN81" s="97"/>
      <c r="DO81" s="97"/>
      <c r="DP81" s="97"/>
      <c r="DQ81" s="97"/>
      <c r="DR81" s="97"/>
      <c r="DS81" s="97"/>
      <c r="DT81" s="97"/>
      <c r="DU81" s="97"/>
      <c r="DV81" s="97"/>
      <c r="DW81" s="97"/>
      <c r="DX81" s="98"/>
    </row>
    <row r="82" spans="1:128" ht="9.75" customHeight="1" x14ac:dyDescent="0.25"/>
    <row r="83" spans="1:128" s="1" customFormat="1" ht="12.75" x14ac:dyDescent="0.2">
      <c r="G83" s="1" t="s">
        <v>141</v>
      </c>
    </row>
    <row r="84" spans="1:128" s="1" customFormat="1" ht="37.5" customHeight="1" x14ac:dyDescent="0.2">
      <c r="A84" s="109" t="s">
        <v>142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</row>
    <row r="85" spans="1:128" s="1" customFormat="1" ht="26.25" customHeight="1" x14ac:dyDescent="0.2">
      <c r="A85" s="109" t="s">
        <v>143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0"/>
      <c r="DR85" s="110"/>
      <c r="DS85" s="110"/>
      <c r="DT85" s="110"/>
      <c r="DU85" s="110"/>
      <c r="DV85" s="110"/>
      <c r="DW85" s="110"/>
      <c r="DX85" s="110"/>
    </row>
    <row r="86" spans="1:128" s="1" customFormat="1" ht="24.75" customHeight="1" x14ac:dyDescent="0.2">
      <c r="A86" s="109" t="s">
        <v>144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0"/>
      <c r="DR86" s="110"/>
      <c r="DS86" s="110"/>
      <c r="DT86" s="110"/>
      <c r="DU86" s="110"/>
      <c r="DV86" s="110"/>
      <c r="DW86" s="110"/>
      <c r="DX86" s="110"/>
    </row>
    <row r="87" spans="1:128" s="1" customFormat="1" ht="37.5" customHeight="1" x14ac:dyDescent="0.2">
      <c r="A87" s="109" t="s">
        <v>145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0"/>
      <c r="DR87" s="110"/>
      <c r="DS87" s="110"/>
      <c r="DT87" s="110"/>
      <c r="DU87" s="110"/>
      <c r="DV87" s="110"/>
      <c r="DW87" s="110"/>
      <c r="DX87" s="110"/>
    </row>
    <row r="88" spans="1:128" s="1" customFormat="1" ht="23.25" customHeight="1" x14ac:dyDescent="0.2">
      <c r="A88" s="109" t="s">
        <v>146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110"/>
      <c r="DF88" s="110"/>
      <c r="DG88" s="110"/>
      <c r="DH88" s="110"/>
      <c r="DI88" s="110"/>
      <c r="DJ88" s="110"/>
      <c r="DK88" s="110"/>
      <c r="DL88" s="110"/>
      <c r="DM88" s="110"/>
      <c r="DN88" s="110"/>
      <c r="DO88" s="110"/>
      <c r="DP88" s="110"/>
      <c r="DQ88" s="110"/>
      <c r="DR88" s="110"/>
      <c r="DS88" s="110"/>
      <c r="DT88" s="110"/>
      <c r="DU88" s="110"/>
      <c r="DV88" s="110"/>
      <c r="DW88" s="110"/>
      <c r="DX88" s="110"/>
    </row>
    <row r="89" spans="1:128" ht="3" customHeight="1" x14ac:dyDescent="0.25"/>
  </sheetData>
  <mergeCells count="549">
    <mergeCell ref="A84:DX84"/>
    <mergeCell ref="A85:DX85"/>
    <mergeCell ref="A86:DX86"/>
    <mergeCell ref="A87:DX87"/>
    <mergeCell ref="A88:DX88"/>
    <mergeCell ref="CX80:DG80"/>
    <mergeCell ref="DH80:DX80"/>
    <mergeCell ref="A81:I81"/>
    <mergeCell ref="K81:BG81"/>
    <mergeCell ref="BI81:BS81"/>
    <mergeCell ref="BT81:CC81"/>
    <mergeCell ref="CD81:CM81"/>
    <mergeCell ref="CN81:CW81"/>
    <mergeCell ref="CX81:DG81"/>
    <mergeCell ref="DH81:DX81"/>
    <mergeCell ref="A80:I80"/>
    <mergeCell ref="K80:BG80"/>
    <mergeCell ref="BI80:BS80"/>
    <mergeCell ref="BT80:CC80"/>
    <mergeCell ref="CD80:CM80"/>
    <mergeCell ref="CN80:CW80"/>
    <mergeCell ref="CX78:DG78"/>
    <mergeCell ref="DH78:DX78"/>
    <mergeCell ref="A79:I79"/>
    <mergeCell ref="K79:BG79"/>
    <mergeCell ref="BI79:BS79"/>
    <mergeCell ref="BT79:CC79"/>
    <mergeCell ref="CD79:CM79"/>
    <mergeCell ref="CN79:CW79"/>
    <mergeCell ref="CX79:DG79"/>
    <mergeCell ref="DH79:DX79"/>
    <mergeCell ref="A78:I78"/>
    <mergeCell ref="K78:BG78"/>
    <mergeCell ref="BI78:BS78"/>
    <mergeCell ref="BT78:CC78"/>
    <mergeCell ref="CD78:CM78"/>
    <mergeCell ref="CN78:CW78"/>
    <mergeCell ref="CX76:DG76"/>
    <mergeCell ref="DH76:DX76"/>
    <mergeCell ref="A77:I77"/>
    <mergeCell ref="K77:BG77"/>
    <mergeCell ref="BI77:BS77"/>
    <mergeCell ref="BT77:CC77"/>
    <mergeCell ref="CD77:CM77"/>
    <mergeCell ref="CN77:CW77"/>
    <mergeCell ref="CX77:DG77"/>
    <mergeCell ref="DH77:DX77"/>
    <mergeCell ref="A76:I76"/>
    <mergeCell ref="K76:BG76"/>
    <mergeCell ref="BI76:BS76"/>
    <mergeCell ref="BT76:CC76"/>
    <mergeCell ref="CD76:CM76"/>
    <mergeCell ref="CN76:CW76"/>
    <mergeCell ref="CX74:DG74"/>
    <mergeCell ref="DH74:DX74"/>
    <mergeCell ref="A75:I75"/>
    <mergeCell ref="K75:BG75"/>
    <mergeCell ref="BI75:BS75"/>
    <mergeCell ref="BT75:CC75"/>
    <mergeCell ref="CD75:CM75"/>
    <mergeCell ref="CN75:CW75"/>
    <mergeCell ref="CX75:DG75"/>
    <mergeCell ref="DH75:DX75"/>
    <mergeCell ref="A74:I74"/>
    <mergeCell ref="K74:BG74"/>
    <mergeCell ref="BI74:BS74"/>
    <mergeCell ref="BT74:CC74"/>
    <mergeCell ref="CD74:CM74"/>
    <mergeCell ref="CN74:CW74"/>
    <mergeCell ref="CX72:DG72"/>
    <mergeCell ref="DH72:DX72"/>
    <mergeCell ref="A73:I73"/>
    <mergeCell ref="K73:BG73"/>
    <mergeCell ref="BI73:BS73"/>
    <mergeCell ref="BT73:CC73"/>
    <mergeCell ref="CD73:CM73"/>
    <mergeCell ref="CN73:CW73"/>
    <mergeCell ref="CX73:DG73"/>
    <mergeCell ref="DH73:DX73"/>
    <mergeCell ref="A72:I72"/>
    <mergeCell ref="K72:BG72"/>
    <mergeCell ref="BI72:BS72"/>
    <mergeCell ref="BT72:CC72"/>
    <mergeCell ref="CD72:CM72"/>
    <mergeCell ref="CN72:CW72"/>
    <mergeCell ref="CX70:DG70"/>
    <mergeCell ref="DH70:DX70"/>
    <mergeCell ref="A71:I71"/>
    <mergeCell ref="K71:BG71"/>
    <mergeCell ref="BI71:BS71"/>
    <mergeCell ref="BT71:CC71"/>
    <mergeCell ref="CD71:CM71"/>
    <mergeCell ref="CN71:CW71"/>
    <mergeCell ref="CX71:DG71"/>
    <mergeCell ref="DH71:DX71"/>
    <mergeCell ref="A70:I70"/>
    <mergeCell ref="K70:BG70"/>
    <mergeCell ref="BI70:BS70"/>
    <mergeCell ref="BT70:CC70"/>
    <mergeCell ref="CD70:CM70"/>
    <mergeCell ref="CN70:CW70"/>
    <mergeCell ref="CX68:DG68"/>
    <mergeCell ref="DH68:DX68"/>
    <mergeCell ref="A69:I69"/>
    <mergeCell ref="K69:BG69"/>
    <mergeCell ref="BI69:BS69"/>
    <mergeCell ref="BT69:CC69"/>
    <mergeCell ref="CD69:CM69"/>
    <mergeCell ref="CN69:CW69"/>
    <mergeCell ref="CX69:DG69"/>
    <mergeCell ref="DH69:DX69"/>
    <mergeCell ref="A68:I68"/>
    <mergeCell ref="K68:BG68"/>
    <mergeCell ref="BI68:BS68"/>
    <mergeCell ref="BT68:CC68"/>
    <mergeCell ref="CD68:CM68"/>
    <mergeCell ref="CN68:CW68"/>
    <mergeCell ref="CX66:DG66"/>
    <mergeCell ref="DH66:DX66"/>
    <mergeCell ref="A67:I67"/>
    <mergeCell ref="K67:BG67"/>
    <mergeCell ref="BI67:BS67"/>
    <mergeCell ref="BT67:CC67"/>
    <mergeCell ref="CD67:CM67"/>
    <mergeCell ref="CN67:CW67"/>
    <mergeCell ref="CX67:DG67"/>
    <mergeCell ref="DH67:DX67"/>
    <mergeCell ref="A66:I66"/>
    <mergeCell ref="K66:BG66"/>
    <mergeCell ref="BI66:BS66"/>
    <mergeCell ref="BT66:CC66"/>
    <mergeCell ref="CD66:CM66"/>
    <mergeCell ref="CN66:CW66"/>
    <mergeCell ref="CX64:DG64"/>
    <mergeCell ref="DH64:DX64"/>
    <mergeCell ref="A65:I65"/>
    <mergeCell ref="K65:BG65"/>
    <mergeCell ref="BI65:BS65"/>
    <mergeCell ref="BT65:CC65"/>
    <mergeCell ref="CD65:CM65"/>
    <mergeCell ref="CN65:CW65"/>
    <mergeCell ref="CX65:DG65"/>
    <mergeCell ref="DH65:DX65"/>
    <mergeCell ref="A64:I64"/>
    <mergeCell ref="K64:BG64"/>
    <mergeCell ref="BI64:BS64"/>
    <mergeCell ref="BT64:CC64"/>
    <mergeCell ref="CD64:CM64"/>
    <mergeCell ref="CN64:CW64"/>
    <mergeCell ref="CX62:DG62"/>
    <mergeCell ref="DH62:DX62"/>
    <mergeCell ref="A63:I63"/>
    <mergeCell ref="K63:BG63"/>
    <mergeCell ref="BI63:BS63"/>
    <mergeCell ref="BT63:CC63"/>
    <mergeCell ref="CD63:CM63"/>
    <mergeCell ref="CN63:CW63"/>
    <mergeCell ref="CX63:DG63"/>
    <mergeCell ref="DH63:DX63"/>
    <mergeCell ref="A62:I62"/>
    <mergeCell ref="K62:BG62"/>
    <mergeCell ref="BI62:BS62"/>
    <mergeCell ref="BT62:CC62"/>
    <mergeCell ref="CD62:CM62"/>
    <mergeCell ref="CN62:CW62"/>
    <mergeCell ref="CX60:DG60"/>
    <mergeCell ref="DH60:DX60"/>
    <mergeCell ref="A61:I61"/>
    <mergeCell ref="K61:BG61"/>
    <mergeCell ref="BI61:BS61"/>
    <mergeCell ref="BT61:CC61"/>
    <mergeCell ref="CD61:CM61"/>
    <mergeCell ref="CN61:CW61"/>
    <mergeCell ref="CX61:DG61"/>
    <mergeCell ref="DH61:DX61"/>
    <mergeCell ref="A60:I60"/>
    <mergeCell ref="K60:BG60"/>
    <mergeCell ref="BI60:BS60"/>
    <mergeCell ref="BT60:CC60"/>
    <mergeCell ref="CD60:CM60"/>
    <mergeCell ref="CN60:CW60"/>
    <mergeCell ref="CX58:DG58"/>
    <mergeCell ref="DH58:DX58"/>
    <mergeCell ref="A59:I59"/>
    <mergeCell ref="K59:BG59"/>
    <mergeCell ref="BI59:BS59"/>
    <mergeCell ref="BT59:CC59"/>
    <mergeCell ref="CD59:CM59"/>
    <mergeCell ref="CN59:CW59"/>
    <mergeCell ref="CX59:DG59"/>
    <mergeCell ref="DH59:DX59"/>
    <mergeCell ref="A58:I58"/>
    <mergeCell ref="K58:BG58"/>
    <mergeCell ref="BI58:BS58"/>
    <mergeCell ref="BT58:CC58"/>
    <mergeCell ref="CD58:CM58"/>
    <mergeCell ref="CN58:CW58"/>
    <mergeCell ref="CX56:DG56"/>
    <mergeCell ref="DH56:DX56"/>
    <mergeCell ref="A57:I57"/>
    <mergeCell ref="K57:BG57"/>
    <mergeCell ref="BI57:BS57"/>
    <mergeCell ref="BT57:CC57"/>
    <mergeCell ref="CD57:CM57"/>
    <mergeCell ref="CN57:CW57"/>
    <mergeCell ref="CX57:DG57"/>
    <mergeCell ref="DH57:DX57"/>
    <mergeCell ref="A56:I56"/>
    <mergeCell ref="K56:BG56"/>
    <mergeCell ref="BI56:BS56"/>
    <mergeCell ref="BT56:CC56"/>
    <mergeCell ref="CD56:CM56"/>
    <mergeCell ref="CN56:CW56"/>
    <mergeCell ref="CX54:DG54"/>
    <mergeCell ref="DH54:DX54"/>
    <mergeCell ref="A55:I55"/>
    <mergeCell ref="K55:BG55"/>
    <mergeCell ref="BI55:BS55"/>
    <mergeCell ref="BT55:CC55"/>
    <mergeCell ref="CD55:CM55"/>
    <mergeCell ref="CN55:CW55"/>
    <mergeCell ref="CX55:DG55"/>
    <mergeCell ref="DH55:DX55"/>
    <mergeCell ref="A54:I54"/>
    <mergeCell ref="K54:BG54"/>
    <mergeCell ref="BI54:BS54"/>
    <mergeCell ref="BT54:CC54"/>
    <mergeCell ref="CD54:CM54"/>
    <mergeCell ref="CN54:CW54"/>
    <mergeCell ref="CX52:DG52"/>
    <mergeCell ref="DH52:DX52"/>
    <mergeCell ref="A53:I53"/>
    <mergeCell ref="K53:BG53"/>
    <mergeCell ref="BI53:BS53"/>
    <mergeCell ref="BT53:CC53"/>
    <mergeCell ref="CD53:CM53"/>
    <mergeCell ref="CN53:CW53"/>
    <mergeCell ref="CX53:DG53"/>
    <mergeCell ref="DH53:DX53"/>
    <mergeCell ref="A52:I52"/>
    <mergeCell ref="K52:BG52"/>
    <mergeCell ref="BI52:BS52"/>
    <mergeCell ref="BT52:CC52"/>
    <mergeCell ref="CD52:CM52"/>
    <mergeCell ref="CN52:CW52"/>
    <mergeCell ref="CX50:DG50"/>
    <mergeCell ref="DH50:DX50"/>
    <mergeCell ref="A51:I51"/>
    <mergeCell ref="K51:BG51"/>
    <mergeCell ref="BI51:BS51"/>
    <mergeCell ref="BT51:CC51"/>
    <mergeCell ref="CD51:CM51"/>
    <mergeCell ref="CN51:CW51"/>
    <mergeCell ref="CX51:DG51"/>
    <mergeCell ref="DH51:DX51"/>
    <mergeCell ref="A50:I50"/>
    <mergeCell ref="K50:BG50"/>
    <mergeCell ref="BI50:BS50"/>
    <mergeCell ref="BT50:CC50"/>
    <mergeCell ref="CD50:CM50"/>
    <mergeCell ref="CN50:CW50"/>
    <mergeCell ref="CX48:DG48"/>
    <mergeCell ref="DH48:DX48"/>
    <mergeCell ref="A49:I49"/>
    <mergeCell ref="K49:BG49"/>
    <mergeCell ref="BI49:BS49"/>
    <mergeCell ref="BT49:CC49"/>
    <mergeCell ref="CD49:CM49"/>
    <mergeCell ref="CN49:CW49"/>
    <mergeCell ref="CX49:DG49"/>
    <mergeCell ref="DH49:DX49"/>
    <mergeCell ref="A48:I48"/>
    <mergeCell ref="K48:BG48"/>
    <mergeCell ref="BI48:BS48"/>
    <mergeCell ref="BT48:CC48"/>
    <mergeCell ref="CD48:CM48"/>
    <mergeCell ref="CN48:CW48"/>
    <mergeCell ref="CX46:DG46"/>
    <mergeCell ref="DH46:DX46"/>
    <mergeCell ref="A47:I47"/>
    <mergeCell ref="K47:BG47"/>
    <mergeCell ref="BI47:BS47"/>
    <mergeCell ref="BT47:CC47"/>
    <mergeCell ref="CD47:CM47"/>
    <mergeCell ref="CN47:CW47"/>
    <mergeCell ref="CX47:DG47"/>
    <mergeCell ref="DH47:DX47"/>
    <mergeCell ref="A46:I46"/>
    <mergeCell ref="K46:BG46"/>
    <mergeCell ref="BI46:BS46"/>
    <mergeCell ref="BT46:CC46"/>
    <mergeCell ref="CD46:CM46"/>
    <mergeCell ref="CN46:CW46"/>
    <mergeCell ref="CX44:DG44"/>
    <mergeCell ref="DH44:DX44"/>
    <mergeCell ref="A45:I45"/>
    <mergeCell ref="K45:BG45"/>
    <mergeCell ref="BI45:BS45"/>
    <mergeCell ref="BT45:CC45"/>
    <mergeCell ref="CD45:CM45"/>
    <mergeCell ref="CN45:CW45"/>
    <mergeCell ref="CX45:DG45"/>
    <mergeCell ref="DH45:DX45"/>
    <mergeCell ref="A44:I44"/>
    <mergeCell ref="K44:BG44"/>
    <mergeCell ref="BI44:BS44"/>
    <mergeCell ref="BT44:CC44"/>
    <mergeCell ref="CD44:CM44"/>
    <mergeCell ref="CN44:CW44"/>
    <mergeCell ref="CX42:DG42"/>
    <mergeCell ref="DH42:DX42"/>
    <mergeCell ref="A43:I43"/>
    <mergeCell ref="K43:BG43"/>
    <mergeCell ref="BI43:BS43"/>
    <mergeCell ref="BT43:CC43"/>
    <mergeCell ref="CD43:CM43"/>
    <mergeCell ref="CN43:CW43"/>
    <mergeCell ref="CX43:DG43"/>
    <mergeCell ref="DH43:DX43"/>
    <mergeCell ref="A42:I42"/>
    <mergeCell ref="K42:BG42"/>
    <mergeCell ref="BI42:BS42"/>
    <mergeCell ref="BT42:CC42"/>
    <mergeCell ref="CD42:CM42"/>
    <mergeCell ref="CN42:CW42"/>
    <mergeCell ref="CX40:DG40"/>
    <mergeCell ref="DH40:DX40"/>
    <mergeCell ref="A41:I41"/>
    <mergeCell ref="K41:BG41"/>
    <mergeCell ref="BI41:BS41"/>
    <mergeCell ref="BT41:CC41"/>
    <mergeCell ref="CD41:CM41"/>
    <mergeCell ref="CN41:CW41"/>
    <mergeCell ref="CX41:DG41"/>
    <mergeCell ref="DH41:DX41"/>
    <mergeCell ref="A40:I40"/>
    <mergeCell ref="K40:BG40"/>
    <mergeCell ref="BI40:BS40"/>
    <mergeCell ref="BT40:CC40"/>
    <mergeCell ref="CD40:CM40"/>
    <mergeCell ref="CN40:CW40"/>
    <mergeCell ref="CX38:DG38"/>
    <mergeCell ref="DH38:DX38"/>
    <mergeCell ref="A39:I39"/>
    <mergeCell ref="K39:BG39"/>
    <mergeCell ref="BI39:BS39"/>
    <mergeCell ref="BT39:CC39"/>
    <mergeCell ref="CD39:CM39"/>
    <mergeCell ref="CN39:CW39"/>
    <mergeCell ref="CX39:DG39"/>
    <mergeCell ref="DH39:DX39"/>
    <mergeCell ref="A38:I38"/>
    <mergeCell ref="K38:BG38"/>
    <mergeCell ref="BI38:BS38"/>
    <mergeCell ref="BT38:CC38"/>
    <mergeCell ref="CD38:CM38"/>
    <mergeCell ref="CN38:CW38"/>
    <mergeCell ref="CX36:DG36"/>
    <mergeCell ref="DH36:DX36"/>
    <mergeCell ref="A37:I37"/>
    <mergeCell ref="K37:BG37"/>
    <mergeCell ref="BI37:BS37"/>
    <mergeCell ref="BT37:CC37"/>
    <mergeCell ref="CD37:CM37"/>
    <mergeCell ref="CN37:CW37"/>
    <mergeCell ref="CX37:DG37"/>
    <mergeCell ref="DH37:DX37"/>
    <mergeCell ref="A36:I36"/>
    <mergeCell ref="K36:BG36"/>
    <mergeCell ref="BI36:BS36"/>
    <mergeCell ref="BT36:CC36"/>
    <mergeCell ref="CD36:CM36"/>
    <mergeCell ref="CN36:CW36"/>
    <mergeCell ref="CX34:DG34"/>
    <mergeCell ref="DH34:DX34"/>
    <mergeCell ref="A35:I35"/>
    <mergeCell ref="K35:BG35"/>
    <mergeCell ref="BI35:BS35"/>
    <mergeCell ref="BT35:CC35"/>
    <mergeCell ref="CD35:CM35"/>
    <mergeCell ref="CN35:CW35"/>
    <mergeCell ref="CX35:DG35"/>
    <mergeCell ref="DH35:DX35"/>
    <mergeCell ref="A34:I34"/>
    <mergeCell ref="K34:BG34"/>
    <mergeCell ref="BI34:BS34"/>
    <mergeCell ref="BT34:CC34"/>
    <mergeCell ref="CD34:CM34"/>
    <mergeCell ref="CN34:CW34"/>
    <mergeCell ref="CX32:DG32"/>
    <mergeCell ref="DH32:DX32"/>
    <mergeCell ref="A33:I33"/>
    <mergeCell ref="K33:BG33"/>
    <mergeCell ref="BI33:BS33"/>
    <mergeCell ref="BT33:CC33"/>
    <mergeCell ref="CD33:CM33"/>
    <mergeCell ref="CN33:CW33"/>
    <mergeCell ref="CX33:DG33"/>
    <mergeCell ref="DH33:DX33"/>
    <mergeCell ref="A32:I32"/>
    <mergeCell ref="K32:BG32"/>
    <mergeCell ref="BI32:BS32"/>
    <mergeCell ref="BT32:CC32"/>
    <mergeCell ref="CD32:CM32"/>
    <mergeCell ref="CN32:CW32"/>
    <mergeCell ref="CX30:DG30"/>
    <mergeCell ref="DH30:DX30"/>
    <mergeCell ref="A31:I31"/>
    <mergeCell ref="K31:BG31"/>
    <mergeCell ref="BI31:BS31"/>
    <mergeCell ref="BT31:CC31"/>
    <mergeCell ref="CD31:CM31"/>
    <mergeCell ref="CN31:CW31"/>
    <mergeCell ref="CX31:DG31"/>
    <mergeCell ref="DH31:DX31"/>
    <mergeCell ref="A30:I30"/>
    <mergeCell ref="K30:BG30"/>
    <mergeCell ref="BI30:BS30"/>
    <mergeCell ref="BT30:CC30"/>
    <mergeCell ref="CD30:CM30"/>
    <mergeCell ref="CN30:CW30"/>
    <mergeCell ref="CX28:DG28"/>
    <mergeCell ref="DH28:DX28"/>
    <mergeCell ref="A29:I29"/>
    <mergeCell ref="K29:BG29"/>
    <mergeCell ref="BI29:BS29"/>
    <mergeCell ref="BT29:CC29"/>
    <mergeCell ref="CD29:CM29"/>
    <mergeCell ref="CN29:CW29"/>
    <mergeCell ref="CX29:DG29"/>
    <mergeCell ref="DH29:DX29"/>
    <mergeCell ref="A28:I28"/>
    <mergeCell ref="K28:BG28"/>
    <mergeCell ref="BI28:BS28"/>
    <mergeCell ref="BT28:CC28"/>
    <mergeCell ref="CD28:CM28"/>
    <mergeCell ref="CN28:CW28"/>
    <mergeCell ref="CX26:DG26"/>
    <mergeCell ref="DH26:DX26"/>
    <mergeCell ref="A27:I27"/>
    <mergeCell ref="K27:BG27"/>
    <mergeCell ref="BI27:BS27"/>
    <mergeCell ref="BT27:CC27"/>
    <mergeCell ref="CD27:CM27"/>
    <mergeCell ref="CN27:CW27"/>
    <mergeCell ref="CX27:DG27"/>
    <mergeCell ref="DH27:DX27"/>
    <mergeCell ref="A26:I26"/>
    <mergeCell ref="K26:BG26"/>
    <mergeCell ref="BI26:BS26"/>
    <mergeCell ref="BT26:CC26"/>
    <mergeCell ref="CD26:CM26"/>
    <mergeCell ref="CN26:CW26"/>
    <mergeCell ref="CX24:DG24"/>
    <mergeCell ref="DH24:DX24"/>
    <mergeCell ref="A25:I25"/>
    <mergeCell ref="K25:BG25"/>
    <mergeCell ref="BI25:BS25"/>
    <mergeCell ref="BT25:CC25"/>
    <mergeCell ref="CD25:CM25"/>
    <mergeCell ref="CN25:CW25"/>
    <mergeCell ref="CX25:DG25"/>
    <mergeCell ref="DH25:DX25"/>
    <mergeCell ref="A24:I24"/>
    <mergeCell ref="K24:BG24"/>
    <mergeCell ref="BI24:BS24"/>
    <mergeCell ref="BT24:CC24"/>
    <mergeCell ref="CD24:CM24"/>
    <mergeCell ref="CN24:CW24"/>
    <mergeCell ref="CX22:DG22"/>
    <mergeCell ref="DH22:DX22"/>
    <mergeCell ref="A23:I23"/>
    <mergeCell ref="K23:BG23"/>
    <mergeCell ref="BI23:BS23"/>
    <mergeCell ref="BT23:CC23"/>
    <mergeCell ref="CD23:CM23"/>
    <mergeCell ref="CN23:CW23"/>
    <mergeCell ref="CX23:DG23"/>
    <mergeCell ref="DH23:DX23"/>
    <mergeCell ref="A22:I22"/>
    <mergeCell ref="K22:BG22"/>
    <mergeCell ref="BI22:BS22"/>
    <mergeCell ref="BT22:CC22"/>
    <mergeCell ref="CD22:CM22"/>
    <mergeCell ref="CN22:CW22"/>
    <mergeCell ref="CX20:DG20"/>
    <mergeCell ref="DH20:DX20"/>
    <mergeCell ref="A21:I21"/>
    <mergeCell ref="K21:BG21"/>
    <mergeCell ref="BI21:BS21"/>
    <mergeCell ref="BT21:CC21"/>
    <mergeCell ref="CD21:CM21"/>
    <mergeCell ref="CN21:CW21"/>
    <mergeCell ref="CX21:DG21"/>
    <mergeCell ref="DH21:DX21"/>
    <mergeCell ref="A20:I20"/>
    <mergeCell ref="K20:BG20"/>
    <mergeCell ref="BI20:BS20"/>
    <mergeCell ref="BT20:CC20"/>
    <mergeCell ref="CD20:CM20"/>
    <mergeCell ref="CN20:CW20"/>
    <mergeCell ref="CX18:DG18"/>
    <mergeCell ref="DH18:DX18"/>
    <mergeCell ref="A19:I19"/>
    <mergeCell ref="K19:BG19"/>
    <mergeCell ref="BI19:BS19"/>
    <mergeCell ref="BT19:CC19"/>
    <mergeCell ref="CD19:CM19"/>
    <mergeCell ref="CN19:CW19"/>
    <mergeCell ref="CX19:DG19"/>
    <mergeCell ref="DH19:DX19"/>
    <mergeCell ref="A18:I18"/>
    <mergeCell ref="K18:BG18"/>
    <mergeCell ref="BI18:BS18"/>
    <mergeCell ref="BT18:CC18"/>
    <mergeCell ref="CD18:CM18"/>
    <mergeCell ref="CN18:CW18"/>
    <mergeCell ref="CX16:DG16"/>
    <mergeCell ref="DH16:DX16"/>
    <mergeCell ref="A17:I17"/>
    <mergeCell ref="K17:BG17"/>
    <mergeCell ref="BI17:BS17"/>
    <mergeCell ref="BT17:CC17"/>
    <mergeCell ref="CD17:CM17"/>
    <mergeCell ref="CN17:CW17"/>
    <mergeCell ref="CX17:DG17"/>
    <mergeCell ref="DH17:DX17"/>
    <mergeCell ref="A16:I16"/>
    <mergeCell ref="K16:BG16"/>
    <mergeCell ref="BI16:BS16"/>
    <mergeCell ref="BT16:CC16"/>
    <mergeCell ref="CD16:CM16"/>
    <mergeCell ref="CN16:CW16"/>
    <mergeCell ref="A5:DX5"/>
    <mergeCell ref="A6:DX6"/>
    <mergeCell ref="A7:DX7"/>
    <mergeCell ref="A8:DX8"/>
    <mergeCell ref="AF10:DX10"/>
    <mergeCell ref="J11:BH11"/>
    <mergeCell ref="J12:BH12"/>
    <mergeCell ref="A14:I15"/>
    <mergeCell ref="J14:BH15"/>
    <mergeCell ref="BI14:BS15"/>
    <mergeCell ref="CD14:DG14"/>
    <mergeCell ref="DH14:DX15"/>
    <mergeCell ref="BT15:CC15"/>
    <mergeCell ref="CD15:CM15"/>
    <mergeCell ref="CN15:CW15"/>
    <mergeCell ref="CX15:DG15"/>
  </mergeCells>
  <pageMargins left="0.78740157480314965" right="0.39370078740157483" top="0.39370078740157483" bottom="0.39370078740157483" header="0.19685039370078741" footer="0.19685039370078741"/>
  <pageSetup paperSize="9" scale="7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F62"/>
  <sheetViews>
    <sheetView topLeftCell="A35" zoomScale="85" zoomScaleNormal="85" workbookViewId="0">
      <selection activeCell="AD27" sqref="AD27"/>
    </sheetView>
  </sheetViews>
  <sheetFormatPr defaultRowHeight="11.25" outlineLevelRow="1" outlineLevelCol="1" x14ac:dyDescent="0.2"/>
  <cols>
    <col min="1" max="1" width="16" style="13" customWidth="1"/>
    <col min="2" max="2" width="4" style="13" customWidth="1" collapsed="1"/>
    <col min="3" max="4" width="16" style="13" hidden="1" customWidth="1" outlineLevel="1"/>
    <col min="5" max="5" width="16" style="13" customWidth="1" collapsed="1"/>
    <col min="6" max="7" width="16" style="13" hidden="1" customWidth="1" outlineLevel="1"/>
    <col min="8" max="8" width="11.42578125" style="13" hidden="1" customWidth="1" outlineLevel="1"/>
    <col min="9" max="9" width="4.5703125" style="13" hidden="1" customWidth="1" outlineLevel="1"/>
    <col min="10" max="29" width="16" style="13" hidden="1" customWidth="1" outlineLevel="1"/>
    <col min="30" max="256" width="9.140625" style="13" customWidth="1"/>
    <col min="257" max="257" width="16" style="13" customWidth="1"/>
    <col min="258" max="258" width="4" style="13" customWidth="1"/>
    <col min="259" max="260" width="0" style="13" hidden="1" customWidth="1"/>
    <col min="261" max="261" width="16" style="13" customWidth="1"/>
    <col min="262" max="285" width="0" style="13" hidden="1" customWidth="1"/>
    <col min="286" max="512" width="9.140625" style="13" customWidth="1"/>
    <col min="513" max="513" width="16" style="13" customWidth="1"/>
    <col min="514" max="514" width="4" style="13" customWidth="1"/>
    <col min="515" max="516" width="0" style="13" hidden="1" customWidth="1"/>
    <col min="517" max="517" width="16" style="13" customWidth="1"/>
    <col min="518" max="541" width="0" style="13" hidden="1" customWidth="1"/>
    <col min="542" max="768" width="9.140625" style="13" customWidth="1"/>
    <col min="769" max="769" width="16" style="13" customWidth="1"/>
    <col min="770" max="770" width="4" style="13" customWidth="1"/>
    <col min="771" max="772" width="0" style="13" hidden="1" customWidth="1"/>
    <col min="773" max="773" width="16" style="13" customWidth="1"/>
    <col min="774" max="797" width="0" style="13" hidden="1" customWidth="1"/>
    <col min="798" max="1024" width="9.140625" style="13" customWidth="1"/>
    <col min="1025" max="1025" width="16" style="13" customWidth="1"/>
    <col min="1026" max="1026" width="4" style="13" customWidth="1"/>
    <col min="1027" max="1028" width="0" style="13" hidden="1" customWidth="1"/>
    <col min="1029" max="1029" width="16" style="13" customWidth="1"/>
    <col min="1030" max="1053" width="0" style="13" hidden="1" customWidth="1"/>
    <col min="1054" max="1280" width="9.140625" style="13" customWidth="1"/>
    <col min="1281" max="1281" width="16" style="13" customWidth="1"/>
    <col min="1282" max="1282" width="4" style="13" customWidth="1"/>
    <col min="1283" max="1284" width="0" style="13" hidden="1" customWidth="1"/>
    <col min="1285" max="1285" width="16" style="13" customWidth="1"/>
    <col min="1286" max="1309" width="0" style="13" hidden="1" customWidth="1"/>
    <col min="1310" max="1536" width="9.140625" style="13" customWidth="1"/>
    <col min="1537" max="1537" width="16" style="13" customWidth="1"/>
    <col min="1538" max="1538" width="4" style="13" customWidth="1"/>
    <col min="1539" max="1540" width="0" style="13" hidden="1" customWidth="1"/>
    <col min="1541" max="1541" width="16" style="13" customWidth="1"/>
    <col min="1542" max="1565" width="0" style="13" hidden="1" customWidth="1"/>
    <col min="1566" max="1792" width="9.140625" style="13" customWidth="1"/>
    <col min="1793" max="1793" width="16" style="13" customWidth="1"/>
    <col min="1794" max="1794" width="4" style="13" customWidth="1"/>
    <col min="1795" max="1796" width="0" style="13" hidden="1" customWidth="1"/>
    <col min="1797" max="1797" width="16" style="13" customWidth="1"/>
    <col min="1798" max="1821" width="0" style="13" hidden="1" customWidth="1"/>
    <col min="1822" max="2048" width="9.140625" style="13" customWidth="1"/>
    <col min="2049" max="2049" width="16" style="13" customWidth="1"/>
    <col min="2050" max="2050" width="4" style="13" customWidth="1"/>
    <col min="2051" max="2052" width="0" style="13" hidden="1" customWidth="1"/>
    <col min="2053" max="2053" width="16" style="13" customWidth="1"/>
    <col min="2054" max="2077" width="0" style="13" hidden="1" customWidth="1"/>
    <col min="2078" max="2304" width="9.140625" style="13" customWidth="1"/>
    <col min="2305" max="2305" width="16" style="13" customWidth="1"/>
    <col min="2306" max="2306" width="4" style="13" customWidth="1"/>
    <col min="2307" max="2308" width="0" style="13" hidden="1" customWidth="1"/>
    <col min="2309" max="2309" width="16" style="13" customWidth="1"/>
    <col min="2310" max="2333" width="0" style="13" hidden="1" customWidth="1"/>
    <col min="2334" max="2560" width="9.140625" style="13" customWidth="1"/>
    <col min="2561" max="2561" width="16" style="13" customWidth="1"/>
    <col min="2562" max="2562" width="4" style="13" customWidth="1"/>
    <col min="2563" max="2564" width="0" style="13" hidden="1" customWidth="1"/>
    <col min="2565" max="2565" width="16" style="13" customWidth="1"/>
    <col min="2566" max="2589" width="0" style="13" hidden="1" customWidth="1"/>
    <col min="2590" max="2816" width="9.140625" style="13" customWidth="1"/>
    <col min="2817" max="2817" width="16" style="13" customWidth="1"/>
    <col min="2818" max="2818" width="4" style="13" customWidth="1"/>
    <col min="2819" max="2820" width="0" style="13" hidden="1" customWidth="1"/>
    <col min="2821" max="2821" width="16" style="13" customWidth="1"/>
    <col min="2822" max="2845" width="0" style="13" hidden="1" customWidth="1"/>
    <col min="2846" max="3072" width="9.140625" style="13" customWidth="1"/>
    <col min="3073" max="3073" width="16" style="13" customWidth="1"/>
    <col min="3074" max="3074" width="4" style="13" customWidth="1"/>
    <col min="3075" max="3076" width="0" style="13" hidden="1" customWidth="1"/>
    <col min="3077" max="3077" width="16" style="13" customWidth="1"/>
    <col min="3078" max="3101" width="0" style="13" hidden="1" customWidth="1"/>
    <col min="3102" max="3328" width="9.140625" style="13" customWidth="1"/>
    <col min="3329" max="3329" width="16" style="13" customWidth="1"/>
    <col min="3330" max="3330" width="4" style="13" customWidth="1"/>
    <col min="3331" max="3332" width="0" style="13" hidden="1" customWidth="1"/>
    <col min="3333" max="3333" width="16" style="13" customWidth="1"/>
    <col min="3334" max="3357" width="0" style="13" hidden="1" customWidth="1"/>
    <col min="3358" max="3584" width="9.140625" style="13" customWidth="1"/>
    <col min="3585" max="3585" width="16" style="13" customWidth="1"/>
    <col min="3586" max="3586" width="4" style="13" customWidth="1"/>
    <col min="3587" max="3588" width="0" style="13" hidden="1" customWidth="1"/>
    <col min="3589" max="3589" width="16" style="13" customWidth="1"/>
    <col min="3590" max="3613" width="0" style="13" hidden="1" customWidth="1"/>
    <col min="3614" max="3840" width="9.140625" style="13" customWidth="1"/>
    <col min="3841" max="3841" width="16" style="13" customWidth="1"/>
    <col min="3842" max="3842" width="4" style="13" customWidth="1"/>
    <col min="3843" max="3844" width="0" style="13" hidden="1" customWidth="1"/>
    <col min="3845" max="3845" width="16" style="13" customWidth="1"/>
    <col min="3846" max="3869" width="0" style="13" hidden="1" customWidth="1"/>
    <col min="3870" max="4096" width="9.140625" style="13" customWidth="1"/>
    <col min="4097" max="4097" width="16" style="13" customWidth="1"/>
    <col min="4098" max="4098" width="4" style="13" customWidth="1"/>
    <col min="4099" max="4100" width="0" style="13" hidden="1" customWidth="1"/>
    <col min="4101" max="4101" width="16" style="13" customWidth="1"/>
    <col min="4102" max="4125" width="0" style="13" hidden="1" customWidth="1"/>
    <col min="4126" max="4352" width="9.140625" style="13" customWidth="1"/>
    <col min="4353" max="4353" width="16" style="13" customWidth="1"/>
    <col min="4354" max="4354" width="4" style="13" customWidth="1"/>
    <col min="4355" max="4356" width="0" style="13" hidden="1" customWidth="1"/>
    <col min="4357" max="4357" width="16" style="13" customWidth="1"/>
    <col min="4358" max="4381" width="0" style="13" hidden="1" customWidth="1"/>
    <col min="4382" max="4608" width="9.140625" style="13" customWidth="1"/>
    <col min="4609" max="4609" width="16" style="13" customWidth="1"/>
    <col min="4610" max="4610" width="4" style="13" customWidth="1"/>
    <col min="4611" max="4612" width="0" style="13" hidden="1" customWidth="1"/>
    <col min="4613" max="4613" width="16" style="13" customWidth="1"/>
    <col min="4614" max="4637" width="0" style="13" hidden="1" customWidth="1"/>
    <col min="4638" max="4864" width="9.140625" style="13" customWidth="1"/>
    <col min="4865" max="4865" width="16" style="13" customWidth="1"/>
    <col min="4866" max="4866" width="4" style="13" customWidth="1"/>
    <col min="4867" max="4868" width="0" style="13" hidden="1" customWidth="1"/>
    <col min="4869" max="4869" width="16" style="13" customWidth="1"/>
    <col min="4870" max="4893" width="0" style="13" hidden="1" customWidth="1"/>
    <col min="4894" max="5120" width="9.140625" style="13" customWidth="1"/>
    <col min="5121" max="5121" width="16" style="13" customWidth="1"/>
    <col min="5122" max="5122" width="4" style="13" customWidth="1"/>
    <col min="5123" max="5124" width="0" style="13" hidden="1" customWidth="1"/>
    <col min="5125" max="5125" width="16" style="13" customWidth="1"/>
    <col min="5126" max="5149" width="0" style="13" hidden="1" customWidth="1"/>
    <col min="5150" max="5376" width="9.140625" style="13" customWidth="1"/>
    <col min="5377" max="5377" width="16" style="13" customWidth="1"/>
    <col min="5378" max="5378" width="4" style="13" customWidth="1"/>
    <col min="5379" max="5380" width="0" style="13" hidden="1" customWidth="1"/>
    <col min="5381" max="5381" width="16" style="13" customWidth="1"/>
    <col min="5382" max="5405" width="0" style="13" hidden="1" customWidth="1"/>
    <col min="5406" max="5632" width="9.140625" style="13" customWidth="1"/>
    <col min="5633" max="5633" width="16" style="13" customWidth="1"/>
    <col min="5634" max="5634" width="4" style="13" customWidth="1"/>
    <col min="5635" max="5636" width="0" style="13" hidden="1" customWidth="1"/>
    <col min="5637" max="5637" width="16" style="13" customWidth="1"/>
    <col min="5638" max="5661" width="0" style="13" hidden="1" customWidth="1"/>
    <col min="5662" max="5888" width="9.140625" style="13" customWidth="1"/>
    <col min="5889" max="5889" width="16" style="13" customWidth="1"/>
    <col min="5890" max="5890" width="4" style="13" customWidth="1"/>
    <col min="5891" max="5892" width="0" style="13" hidden="1" customWidth="1"/>
    <col min="5893" max="5893" width="16" style="13" customWidth="1"/>
    <col min="5894" max="5917" width="0" style="13" hidden="1" customWidth="1"/>
    <col min="5918" max="6144" width="9.140625" style="13" customWidth="1"/>
    <col min="6145" max="6145" width="16" style="13" customWidth="1"/>
    <col min="6146" max="6146" width="4" style="13" customWidth="1"/>
    <col min="6147" max="6148" width="0" style="13" hidden="1" customWidth="1"/>
    <col min="6149" max="6149" width="16" style="13" customWidth="1"/>
    <col min="6150" max="6173" width="0" style="13" hidden="1" customWidth="1"/>
    <col min="6174" max="6400" width="9.140625" style="13" customWidth="1"/>
    <col min="6401" max="6401" width="16" style="13" customWidth="1"/>
    <col min="6402" max="6402" width="4" style="13" customWidth="1"/>
    <col min="6403" max="6404" width="0" style="13" hidden="1" customWidth="1"/>
    <col min="6405" max="6405" width="16" style="13" customWidth="1"/>
    <col min="6406" max="6429" width="0" style="13" hidden="1" customWidth="1"/>
    <col min="6430" max="6656" width="9.140625" style="13" customWidth="1"/>
    <col min="6657" max="6657" width="16" style="13" customWidth="1"/>
    <col min="6658" max="6658" width="4" style="13" customWidth="1"/>
    <col min="6659" max="6660" width="0" style="13" hidden="1" customWidth="1"/>
    <col min="6661" max="6661" width="16" style="13" customWidth="1"/>
    <col min="6662" max="6685" width="0" style="13" hidden="1" customWidth="1"/>
    <col min="6686" max="6912" width="9.140625" style="13" customWidth="1"/>
    <col min="6913" max="6913" width="16" style="13" customWidth="1"/>
    <col min="6914" max="6914" width="4" style="13" customWidth="1"/>
    <col min="6915" max="6916" width="0" style="13" hidden="1" customWidth="1"/>
    <col min="6917" max="6917" width="16" style="13" customWidth="1"/>
    <col min="6918" max="6941" width="0" style="13" hidden="1" customWidth="1"/>
    <col min="6942" max="7168" width="9.140625" style="13" customWidth="1"/>
    <col min="7169" max="7169" width="16" style="13" customWidth="1"/>
    <col min="7170" max="7170" width="4" style="13" customWidth="1"/>
    <col min="7171" max="7172" width="0" style="13" hidden="1" customWidth="1"/>
    <col min="7173" max="7173" width="16" style="13" customWidth="1"/>
    <col min="7174" max="7197" width="0" style="13" hidden="1" customWidth="1"/>
    <col min="7198" max="7424" width="9.140625" style="13" customWidth="1"/>
    <col min="7425" max="7425" width="16" style="13" customWidth="1"/>
    <col min="7426" max="7426" width="4" style="13" customWidth="1"/>
    <col min="7427" max="7428" width="0" style="13" hidden="1" customWidth="1"/>
    <col min="7429" max="7429" width="16" style="13" customWidth="1"/>
    <col min="7430" max="7453" width="0" style="13" hidden="1" customWidth="1"/>
    <col min="7454" max="7680" width="9.140625" style="13" customWidth="1"/>
    <col min="7681" max="7681" width="16" style="13" customWidth="1"/>
    <col min="7682" max="7682" width="4" style="13" customWidth="1"/>
    <col min="7683" max="7684" width="0" style="13" hidden="1" customWidth="1"/>
    <col min="7685" max="7685" width="16" style="13" customWidth="1"/>
    <col min="7686" max="7709" width="0" style="13" hidden="1" customWidth="1"/>
    <col min="7710" max="7936" width="9.140625" style="13" customWidth="1"/>
    <col min="7937" max="7937" width="16" style="13" customWidth="1"/>
    <col min="7938" max="7938" width="4" style="13" customWidth="1"/>
    <col min="7939" max="7940" width="0" style="13" hidden="1" customWidth="1"/>
    <col min="7941" max="7941" width="16" style="13" customWidth="1"/>
    <col min="7942" max="7965" width="0" style="13" hidden="1" customWidth="1"/>
    <col min="7966" max="8192" width="9.140625" style="13" customWidth="1"/>
    <col min="8193" max="8193" width="16" style="13" customWidth="1"/>
    <col min="8194" max="8194" width="4" style="13" customWidth="1"/>
    <col min="8195" max="8196" width="0" style="13" hidden="1" customWidth="1"/>
    <col min="8197" max="8197" width="16" style="13" customWidth="1"/>
    <col min="8198" max="8221" width="0" style="13" hidden="1" customWidth="1"/>
    <col min="8222" max="8448" width="9.140625" style="13" customWidth="1"/>
    <col min="8449" max="8449" width="16" style="13" customWidth="1"/>
    <col min="8450" max="8450" width="4" style="13" customWidth="1"/>
    <col min="8451" max="8452" width="0" style="13" hidden="1" customWidth="1"/>
    <col min="8453" max="8453" width="16" style="13" customWidth="1"/>
    <col min="8454" max="8477" width="0" style="13" hidden="1" customWidth="1"/>
    <col min="8478" max="8704" width="9.140625" style="13" customWidth="1"/>
    <col min="8705" max="8705" width="16" style="13" customWidth="1"/>
    <col min="8706" max="8706" width="4" style="13" customWidth="1"/>
    <col min="8707" max="8708" width="0" style="13" hidden="1" customWidth="1"/>
    <col min="8709" max="8709" width="16" style="13" customWidth="1"/>
    <col min="8710" max="8733" width="0" style="13" hidden="1" customWidth="1"/>
    <col min="8734" max="8960" width="9.140625" style="13" customWidth="1"/>
    <col min="8961" max="8961" width="16" style="13" customWidth="1"/>
    <col min="8962" max="8962" width="4" style="13" customWidth="1"/>
    <col min="8963" max="8964" width="0" style="13" hidden="1" customWidth="1"/>
    <col min="8965" max="8965" width="16" style="13" customWidth="1"/>
    <col min="8966" max="8989" width="0" style="13" hidden="1" customWidth="1"/>
    <col min="8990" max="9216" width="9.140625" style="13" customWidth="1"/>
    <col min="9217" max="9217" width="16" style="13" customWidth="1"/>
    <col min="9218" max="9218" width="4" style="13" customWidth="1"/>
    <col min="9219" max="9220" width="0" style="13" hidden="1" customWidth="1"/>
    <col min="9221" max="9221" width="16" style="13" customWidth="1"/>
    <col min="9222" max="9245" width="0" style="13" hidden="1" customWidth="1"/>
    <col min="9246" max="9472" width="9.140625" style="13" customWidth="1"/>
    <col min="9473" max="9473" width="16" style="13" customWidth="1"/>
    <col min="9474" max="9474" width="4" style="13" customWidth="1"/>
    <col min="9475" max="9476" width="0" style="13" hidden="1" customWidth="1"/>
    <col min="9477" max="9477" width="16" style="13" customWidth="1"/>
    <col min="9478" max="9501" width="0" style="13" hidden="1" customWidth="1"/>
    <col min="9502" max="9728" width="9.140625" style="13" customWidth="1"/>
    <col min="9729" max="9729" width="16" style="13" customWidth="1"/>
    <col min="9730" max="9730" width="4" style="13" customWidth="1"/>
    <col min="9731" max="9732" width="0" style="13" hidden="1" customWidth="1"/>
    <col min="9733" max="9733" width="16" style="13" customWidth="1"/>
    <col min="9734" max="9757" width="0" style="13" hidden="1" customWidth="1"/>
    <col min="9758" max="9984" width="9.140625" style="13" customWidth="1"/>
    <col min="9985" max="9985" width="16" style="13" customWidth="1"/>
    <col min="9986" max="9986" width="4" style="13" customWidth="1"/>
    <col min="9987" max="9988" width="0" style="13" hidden="1" customWidth="1"/>
    <col min="9989" max="9989" width="16" style="13" customWidth="1"/>
    <col min="9990" max="10013" width="0" style="13" hidden="1" customWidth="1"/>
    <col min="10014" max="10240" width="9.140625" style="13" customWidth="1"/>
    <col min="10241" max="10241" width="16" style="13" customWidth="1"/>
    <col min="10242" max="10242" width="4" style="13" customWidth="1"/>
    <col min="10243" max="10244" width="0" style="13" hidden="1" customWidth="1"/>
    <col min="10245" max="10245" width="16" style="13" customWidth="1"/>
    <col min="10246" max="10269" width="0" style="13" hidden="1" customWidth="1"/>
    <col min="10270" max="10496" width="9.140625" style="13" customWidth="1"/>
    <col min="10497" max="10497" width="16" style="13" customWidth="1"/>
    <col min="10498" max="10498" width="4" style="13" customWidth="1"/>
    <col min="10499" max="10500" width="0" style="13" hidden="1" customWidth="1"/>
    <col min="10501" max="10501" width="16" style="13" customWidth="1"/>
    <col min="10502" max="10525" width="0" style="13" hidden="1" customWidth="1"/>
    <col min="10526" max="10752" width="9.140625" style="13" customWidth="1"/>
    <col min="10753" max="10753" width="16" style="13" customWidth="1"/>
    <col min="10754" max="10754" width="4" style="13" customWidth="1"/>
    <col min="10755" max="10756" width="0" style="13" hidden="1" customWidth="1"/>
    <col min="10757" max="10757" width="16" style="13" customWidth="1"/>
    <col min="10758" max="10781" width="0" style="13" hidden="1" customWidth="1"/>
    <col min="10782" max="11008" width="9.140625" style="13" customWidth="1"/>
    <col min="11009" max="11009" width="16" style="13" customWidth="1"/>
    <col min="11010" max="11010" width="4" style="13" customWidth="1"/>
    <col min="11011" max="11012" width="0" style="13" hidden="1" customWidth="1"/>
    <col min="11013" max="11013" width="16" style="13" customWidth="1"/>
    <col min="11014" max="11037" width="0" style="13" hidden="1" customWidth="1"/>
    <col min="11038" max="11264" width="9.140625" style="13" customWidth="1"/>
    <col min="11265" max="11265" width="16" style="13" customWidth="1"/>
    <col min="11266" max="11266" width="4" style="13" customWidth="1"/>
    <col min="11267" max="11268" width="0" style="13" hidden="1" customWidth="1"/>
    <col min="11269" max="11269" width="16" style="13" customWidth="1"/>
    <col min="11270" max="11293" width="0" style="13" hidden="1" customWidth="1"/>
    <col min="11294" max="11520" width="9.140625" style="13" customWidth="1"/>
    <col min="11521" max="11521" width="16" style="13" customWidth="1"/>
    <col min="11522" max="11522" width="4" style="13" customWidth="1"/>
    <col min="11523" max="11524" width="0" style="13" hidden="1" customWidth="1"/>
    <col min="11525" max="11525" width="16" style="13" customWidth="1"/>
    <col min="11526" max="11549" width="0" style="13" hidden="1" customWidth="1"/>
    <col min="11550" max="11776" width="9.140625" style="13" customWidth="1"/>
    <col min="11777" max="11777" width="16" style="13" customWidth="1"/>
    <col min="11778" max="11778" width="4" style="13" customWidth="1"/>
    <col min="11779" max="11780" width="0" style="13" hidden="1" customWidth="1"/>
    <col min="11781" max="11781" width="16" style="13" customWidth="1"/>
    <col min="11782" max="11805" width="0" style="13" hidden="1" customWidth="1"/>
    <col min="11806" max="12032" width="9.140625" style="13" customWidth="1"/>
    <col min="12033" max="12033" width="16" style="13" customWidth="1"/>
    <col min="12034" max="12034" width="4" style="13" customWidth="1"/>
    <col min="12035" max="12036" width="0" style="13" hidden="1" customWidth="1"/>
    <col min="12037" max="12037" width="16" style="13" customWidth="1"/>
    <col min="12038" max="12061" width="0" style="13" hidden="1" customWidth="1"/>
    <col min="12062" max="12288" width="9.140625" style="13" customWidth="1"/>
    <col min="12289" max="12289" width="16" style="13" customWidth="1"/>
    <col min="12290" max="12290" width="4" style="13" customWidth="1"/>
    <col min="12291" max="12292" width="0" style="13" hidden="1" customWidth="1"/>
    <col min="12293" max="12293" width="16" style="13" customWidth="1"/>
    <col min="12294" max="12317" width="0" style="13" hidden="1" customWidth="1"/>
    <col min="12318" max="12544" width="9.140625" style="13" customWidth="1"/>
    <col min="12545" max="12545" width="16" style="13" customWidth="1"/>
    <col min="12546" max="12546" width="4" style="13" customWidth="1"/>
    <col min="12547" max="12548" width="0" style="13" hidden="1" customWidth="1"/>
    <col min="12549" max="12549" width="16" style="13" customWidth="1"/>
    <col min="12550" max="12573" width="0" style="13" hidden="1" customWidth="1"/>
    <col min="12574" max="12800" width="9.140625" style="13" customWidth="1"/>
    <col min="12801" max="12801" width="16" style="13" customWidth="1"/>
    <col min="12802" max="12802" width="4" style="13" customWidth="1"/>
    <col min="12803" max="12804" width="0" style="13" hidden="1" customWidth="1"/>
    <col min="12805" max="12805" width="16" style="13" customWidth="1"/>
    <col min="12806" max="12829" width="0" style="13" hidden="1" customWidth="1"/>
    <col min="12830" max="13056" width="9.140625" style="13" customWidth="1"/>
    <col min="13057" max="13057" width="16" style="13" customWidth="1"/>
    <col min="13058" max="13058" width="4" style="13" customWidth="1"/>
    <col min="13059" max="13060" width="0" style="13" hidden="1" customWidth="1"/>
    <col min="13061" max="13061" width="16" style="13" customWidth="1"/>
    <col min="13062" max="13085" width="0" style="13" hidden="1" customWidth="1"/>
    <col min="13086" max="13312" width="9.140625" style="13" customWidth="1"/>
    <col min="13313" max="13313" width="16" style="13" customWidth="1"/>
    <col min="13314" max="13314" width="4" style="13" customWidth="1"/>
    <col min="13315" max="13316" width="0" style="13" hidden="1" customWidth="1"/>
    <col min="13317" max="13317" width="16" style="13" customWidth="1"/>
    <col min="13318" max="13341" width="0" style="13" hidden="1" customWidth="1"/>
    <col min="13342" max="13568" width="9.140625" style="13" customWidth="1"/>
    <col min="13569" max="13569" width="16" style="13" customWidth="1"/>
    <col min="13570" max="13570" width="4" style="13" customWidth="1"/>
    <col min="13571" max="13572" width="0" style="13" hidden="1" customWidth="1"/>
    <col min="13573" max="13573" width="16" style="13" customWidth="1"/>
    <col min="13574" max="13597" width="0" style="13" hidden="1" customWidth="1"/>
    <col min="13598" max="13824" width="9.140625" style="13" customWidth="1"/>
    <col min="13825" max="13825" width="16" style="13" customWidth="1"/>
    <col min="13826" max="13826" width="4" style="13" customWidth="1"/>
    <col min="13827" max="13828" width="0" style="13" hidden="1" customWidth="1"/>
    <col min="13829" max="13829" width="16" style="13" customWidth="1"/>
    <col min="13830" max="13853" width="0" style="13" hidden="1" customWidth="1"/>
    <col min="13854" max="14080" width="9.140625" style="13" customWidth="1"/>
    <col min="14081" max="14081" width="16" style="13" customWidth="1"/>
    <col min="14082" max="14082" width="4" style="13" customWidth="1"/>
    <col min="14083" max="14084" width="0" style="13" hidden="1" customWidth="1"/>
    <col min="14085" max="14085" width="16" style="13" customWidth="1"/>
    <col min="14086" max="14109" width="0" style="13" hidden="1" customWidth="1"/>
    <col min="14110" max="14336" width="9.140625" style="13" customWidth="1"/>
    <col min="14337" max="14337" width="16" style="13" customWidth="1"/>
    <col min="14338" max="14338" width="4" style="13" customWidth="1"/>
    <col min="14339" max="14340" width="0" style="13" hidden="1" customWidth="1"/>
    <col min="14341" max="14341" width="16" style="13" customWidth="1"/>
    <col min="14342" max="14365" width="0" style="13" hidden="1" customWidth="1"/>
    <col min="14366" max="14592" width="9.140625" style="13" customWidth="1"/>
    <col min="14593" max="14593" width="16" style="13" customWidth="1"/>
    <col min="14594" max="14594" width="4" style="13" customWidth="1"/>
    <col min="14595" max="14596" width="0" style="13" hidden="1" customWidth="1"/>
    <col min="14597" max="14597" width="16" style="13" customWidth="1"/>
    <col min="14598" max="14621" width="0" style="13" hidden="1" customWidth="1"/>
    <col min="14622" max="14848" width="9.140625" style="13" customWidth="1"/>
    <col min="14849" max="14849" width="16" style="13" customWidth="1"/>
    <col min="14850" max="14850" width="4" style="13" customWidth="1"/>
    <col min="14851" max="14852" width="0" style="13" hidden="1" customWidth="1"/>
    <col min="14853" max="14853" width="16" style="13" customWidth="1"/>
    <col min="14854" max="14877" width="0" style="13" hidden="1" customWidth="1"/>
    <col min="14878" max="15104" width="9.140625" style="13" customWidth="1"/>
    <col min="15105" max="15105" width="16" style="13" customWidth="1"/>
    <col min="15106" max="15106" width="4" style="13" customWidth="1"/>
    <col min="15107" max="15108" width="0" style="13" hidden="1" customWidth="1"/>
    <col min="15109" max="15109" width="16" style="13" customWidth="1"/>
    <col min="15110" max="15133" width="0" style="13" hidden="1" customWidth="1"/>
    <col min="15134" max="15360" width="9.140625" style="13" customWidth="1"/>
    <col min="15361" max="15361" width="16" style="13" customWidth="1"/>
    <col min="15362" max="15362" width="4" style="13" customWidth="1"/>
    <col min="15363" max="15364" width="0" style="13" hidden="1" customWidth="1"/>
    <col min="15365" max="15365" width="16" style="13" customWidth="1"/>
    <col min="15366" max="15389" width="0" style="13" hidden="1" customWidth="1"/>
    <col min="15390" max="15616" width="9.140625" style="13" customWidth="1"/>
    <col min="15617" max="15617" width="16" style="13" customWidth="1"/>
    <col min="15618" max="15618" width="4" style="13" customWidth="1"/>
    <col min="15619" max="15620" width="0" style="13" hidden="1" customWidth="1"/>
    <col min="15621" max="15621" width="16" style="13" customWidth="1"/>
    <col min="15622" max="15645" width="0" style="13" hidden="1" customWidth="1"/>
    <col min="15646" max="15872" width="9.140625" style="13" customWidth="1"/>
    <col min="15873" max="15873" width="16" style="13" customWidth="1"/>
    <col min="15874" max="15874" width="4" style="13" customWidth="1"/>
    <col min="15875" max="15876" width="0" style="13" hidden="1" customWidth="1"/>
    <col min="15877" max="15877" width="16" style="13" customWidth="1"/>
    <col min="15878" max="15901" width="0" style="13" hidden="1" customWidth="1"/>
    <col min="15902" max="16128" width="9.140625" style="13" customWidth="1"/>
    <col min="16129" max="16129" width="16" style="13" customWidth="1"/>
    <col min="16130" max="16130" width="4" style="13" customWidth="1"/>
    <col min="16131" max="16132" width="0" style="13" hidden="1" customWidth="1"/>
    <col min="16133" max="16133" width="16" style="13" customWidth="1"/>
    <col min="16134" max="16157" width="0" style="13" hidden="1" customWidth="1"/>
    <col min="16158" max="16384" width="9.140625" style="13" customWidth="1"/>
  </cols>
  <sheetData>
    <row r="1" spans="1:30" ht="12.75" customHeight="1" x14ac:dyDescent="0.2">
      <c r="A1" s="111" t="s">
        <v>7</v>
      </c>
      <c r="B1" s="111"/>
      <c r="C1" s="111"/>
      <c r="D1" s="111"/>
      <c r="E1" s="111"/>
      <c r="F1" s="111"/>
      <c r="G1" s="111"/>
      <c r="H1" s="111"/>
    </row>
    <row r="2" spans="1:30" ht="15.75" customHeight="1" x14ac:dyDescent="0.25">
      <c r="A2" s="112" t="s">
        <v>148</v>
      </c>
      <c r="B2" s="112"/>
      <c r="C2" s="112"/>
      <c r="D2" s="112"/>
      <c r="E2" s="112"/>
      <c r="F2" s="112"/>
      <c r="G2" s="112"/>
      <c r="H2" s="112"/>
    </row>
    <row r="3" spans="1:30" ht="2.1" customHeight="1" x14ac:dyDescent="0.2"/>
    <row r="4" spans="1:30" ht="11.25" customHeight="1" x14ac:dyDescent="0.2">
      <c r="A4" s="14" t="s">
        <v>149</v>
      </c>
      <c r="B4" s="113" t="s">
        <v>150</v>
      </c>
      <c r="C4" s="113"/>
      <c r="D4" s="113"/>
      <c r="E4" s="113"/>
      <c r="F4" s="113"/>
      <c r="G4" s="113"/>
      <c r="H4" s="113"/>
    </row>
    <row r="5" spans="1:30" ht="2.1" customHeight="1" x14ac:dyDescent="0.2"/>
    <row r="6" spans="1:30" ht="11.25" customHeight="1" x14ac:dyDescent="0.2">
      <c r="A6" s="14" t="s">
        <v>151</v>
      </c>
      <c r="B6" s="113" t="s">
        <v>152</v>
      </c>
      <c r="C6" s="113"/>
      <c r="D6" s="113"/>
      <c r="E6" s="113"/>
      <c r="F6" s="113"/>
      <c r="G6" s="113"/>
      <c r="H6" s="113"/>
    </row>
    <row r="7" spans="1:30" ht="2.1" customHeight="1" x14ac:dyDescent="0.2"/>
    <row r="8" spans="1:30" ht="12.75" customHeight="1" x14ac:dyDescent="0.2">
      <c r="A8" s="114" t="s">
        <v>153</v>
      </c>
      <c r="B8" s="114"/>
      <c r="C8" s="115" t="s">
        <v>154</v>
      </c>
      <c r="D8" s="115" t="s">
        <v>155</v>
      </c>
      <c r="E8" s="115" t="s">
        <v>156</v>
      </c>
      <c r="F8" s="117" t="s">
        <v>157</v>
      </c>
      <c r="G8" s="117" t="s">
        <v>158</v>
      </c>
      <c r="H8" s="117" t="s">
        <v>159</v>
      </c>
      <c r="I8" s="117"/>
      <c r="J8" s="117" t="s">
        <v>160</v>
      </c>
      <c r="K8" s="117" t="s">
        <v>161</v>
      </c>
      <c r="L8" s="117" t="s">
        <v>162</v>
      </c>
      <c r="M8" s="117" t="s">
        <v>163</v>
      </c>
      <c r="N8" s="117" t="s">
        <v>164</v>
      </c>
      <c r="O8" s="117" t="s">
        <v>165</v>
      </c>
      <c r="P8" s="117" t="s">
        <v>166</v>
      </c>
      <c r="Q8" s="117" t="s">
        <v>167</v>
      </c>
      <c r="R8" s="117" t="s">
        <v>168</v>
      </c>
      <c r="S8" s="117" t="s">
        <v>169</v>
      </c>
      <c r="T8" s="117" t="s">
        <v>170</v>
      </c>
      <c r="U8" s="117" t="s">
        <v>171</v>
      </c>
      <c r="V8" s="115" t="s">
        <v>172</v>
      </c>
      <c r="W8" s="117" t="s">
        <v>173</v>
      </c>
      <c r="X8" s="117" t="s">
        <v>160</v>
      </c>
      <c r="Y8" s="117" t="s">
        <v>161</v>
      </c>
      <c r="Z8" s="117" t="s">
        <v>162</v>
      </c>
      <c r="AA8" s="117" t="s">
        <v>174</v>
      </c>
      <c r="AB8" s="115" t="s">
        <v>175</v>
      </c>
      <c r="AC8" s="115" t="s">
        <v>176</v>
      </c>
    </row>
    <row r="9" spans="1:30" ht="12.75" customHeight="1" x14ac:dyDescent="0.2">
      <c r="A9" s="114" t="s">
        <v>177</v>
      </c>
      <c r="B9" s="114"/>
      <c r="C9" s="116"/>
      <c r="D9" s="116"/>
      <c r="E9" s="116"/>
      <c r="F9" s="118"/>
      <c r="G9" s="118"/>
      <c r="H9" s="119"/>
      <c r="I9" s="120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6"/>
      <c r="W9" s="118"/>
      <c r="X9" s="118"/>
      <c r="Y9" s="118"/>
      <c r="Z9" s="118"/>
      <c r="AA9" s="118"/>
      <c r="AB9" s="116"/>
      <c r="AC9" s="116"/>
    </row>
    <row r="10" spans="1:30" ht="12.75" customHeight="1" x14ac:dyDescent="0.2">
      <c r="A10" s="121" t="s">
        <v>160</v>
      </c>
      <c r="B10" s="121"/>
      <c r="C10" s="15"/>
      <c r="D10" s="15"/>
      <c r="E10" s="16">
        <v>1300940350.2499998</v>
      </c>
      <c r="F10" s="16">
        <v>75573607.219999999</v>
      </c>
      <c r="G10" s="16">
        <v>339737138.61000001</v>
      </c>
      <c r="H10" s="122">
        <v>10487943.09</v>
      </c>
      <c r="I10" s="122"/>
      <c r="J10" s="16">
        <v>536861261.52999997</v>
      </c>
      <c r="K10" s="16">
        <v>26602201</v>
      </c>
      <c r="L10" s="16">
        <v>121766017.84999999</v>
      </c>
      <c r="M10" s="16">
        <v>2587972.5499999998</v>
      </c>
      <c r="N10" s="16">
        <v>8652276.6600000001</v>
      </c>
      <c r="O10" s="16">
        <v>34117147.539999999</v>
      </c>
      <c r="P10" s="16">
        <v>113100151.52</v>
      </c>
      <c r="Q10" s="16">
        <v>1986973.86</v>
      </c>
      <c r="R10" s="16">
        <v>10972.5</v>
      </c>
      <c r="S10" s="16">
        <v>1241528.94</v>
      </c>
      <c r="T10" s="16">
        <v>28210087.850000001</v>
      </c>
      <c r="U10" s="16">
        <v>5069.53</v>
      </c>
      <c r="V10" s="16">
        <v>1300940350.2499998</v>
      </c>
      <c r="W10" s="16">
        <v>313902.83</v>
      </c>
      <c r="X10" s="16">
        <v>607465060.09000003</v>
      </c>
      <c r="Y10" s="16">
        <v>3859526.1</v>
      </c>
      <c r="Z10" s="16">
        <v>4072380.85</v>
      </c>
      <c r="AA10" s="16">
        <v>685229480.38</v>
      </c>
      <c r="AB10" s="15"/>
      <c r="AC10" s="15"/>
    </row>
    <row r="11" spans="1:30" ht="12" customHeight="1" outlineLevel="1" x14ac:dyDescent="0.2">
      <c r="A11" s="123" t="s">
        <v>178</v>
      </c>
      <c r="B11" s="123"/>
      <c r="C11" s="17"/>
      <c r="D11" s="17"/>
      <c r="E11" s="17"/>
      <c r="F11" s="18"/>
      <c r="G11" s="18"/>
      <c r="H11" s="19"/>
      <c r="I11" s="2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1">
        <v>685229480.38</v>
      </c>
      <c r="W11" s="18"/>
      <c r="X11" s="18"/>
      <c r="Y11" s="18"/>
      <c r="Z11" s="18"/>
      <c r="AA11" s="21">
        <v>685229480.38</v>
      </c>
      <c r="AB11" s="17"/>
      <c r="AC11" s="17"/>
    </row>
    <row r="12" spans="1:30" ht="12" customHeight="1" outlineLevel="1" x14ac:dyDescent="0.2">
      <c r="A12" s="123" t="s">
        <v>179</v>
      </c>
      <c r="B12" s="123"/>
      <c r="C12" s="17"/>
      <c r="D12" s="17"/>
      <c r="E12" s="34">
        <v>9011313.3100000005</v>
      </c>
      <c r="F12" s="18"/>
      <c r="G12" s="18"/>
      <c r="H12" s="19"/>
      <c r="I12" s="20"/>
      <c r="J12" s="18"/>
      <c r="K12" s="21">
        <v>9011313.3100000005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7"/>
      <c r="W12" s="18"/>
      <c r="X12" s="18"/>
      <c r="Y12" s="18"/>
      <c r="Z12" s="18"/>
      <c r="AA12" s="18"/>
      <c r="AB12" s="17"/>
      <c r="AC12" s="17"/>
      <c r="AD12" s="36">
        <f>ROW(E12)</f>
        <v>12</v>
      </c>
    </row>
    <row r="13" spans="1:30" ht="12" customHeight="1" outlineLevel="1" x14ac:dyDescent="0.2">
      <c r="A13" s="123" t="s">
        <v>180</v>
      </c>
      <c r="B13" s="123"/>
      <c r="C13" s="17"/>
      <c r="D13" s="17"/>
      <c r="E13" s="34">
        <v>75573607.219999999</v>
      </c>
      <c r="F13" s="21">
        <v>75573607.219999999</v>
      </c>
      <c r="G13" s="18"/>
      <c r="H13" s="19"/>
      <c r="I13" s="20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1">
        <v>75573607.219999999</v>
      </c>
      <c r="W13" s="21">
        <v>79200.23</v>
      </c>
      <c r="X13" s="21">
        <v>74286925.439999998</v>
      </c>
      <c r="Y13" s="21">
        <v>594031.22</v>
      </c>
      <c r="Z13" s="21">
        <v>613450.32999999996</v>
      </c>
      <c r="AA13" s="18"/>
      <c r="AB13" s="17"/>
      <c r="AC13" s="17"/>
      <c r="AD13" s="36">
        <f t="shared" ref="AD13:AD59" si="0">ROW(E13)</f>
        <v>13</v>
      </c>
    </row>
    <row r="14" spans="1:30" ht="23.25" customHeight="1" outlineLevel="1" x14ac:dyDescent="0.2">
      <c r="A14" s="123" t="s">
        <v>181</v>
      </c>
      <c r="B14" s="123"/>
      <c r="C14" s="17"/>
      <c r="D14" s="17"/>
      <c r="E14" s="34">
        <v>118032.32000000001</v>
      </c>
      <c r="F14" s="18"/>
      <c r="G14" s="18"/>
      <c r="H14" s="19"/>
      <c r="I14" s="20"/>
      <c r="J14" s="18"/>
      <c r="K14" s="18"/>
      <c r="L14" s="18"/>
      <c r="M14" s="18"/>
      <c r="N14" s="18"/>
      <c r="O14" s="18"/>
      <c r="P14" s="18"/>
      <c r="Q14" s="18"/>
      <c r="R14" s="18"/>
      <c r="S14" s="21">
        <v>118032.32000000001</v>
      </c>
      <c r="T14" s="18"/>
      <c r="U14" s="18"/>
      <c r="V14" s="21">
        <v>118032.32000000001</v>
      </c>
      <c r="W14" s="22">
        <v>11.4</v>
      </c>
      <c r="X14" s="21">
        <v>116479.99</v>
      </c>
      <c r="Y14" s="22">
        <v>655.8</v>
      </c>
      <c r="Z14" s="22">
        <v>885.13</v>
      </c>
      <c r="AA14" s="18"/>
      <c r="AB14" s="17"/>
      <c r="AC14" s="17"/>
      <c r="AD14" s="36">
        <f t="shared" si="0"/>
        <v>14</v>
      </c>
    </row>
    <row r="15" spans="1:30" ht="21.75" customHeight="1" outlineLevel="1" x14ac:dyDescent="0.2">
      <c r="A15" s="123" t="s">
        <v>182</v>
      </c>
      <c r="B15" s="123"/>
      <c r="C15" s="17"/>
      <c r="D15" s="17"/>
      <c r="E15" s="34">
        <v>100000</v>
      </c>
      <c r="F15" s="18"/>
      <c r="G15" s="18"/>
      <c r="H15" s="19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21">
        <v>100000</v>
      </c>
      <c r="T15" s="18"/>
      <c r="U15" s="18"/>
      <c r="V15" s="21">
        <v>100000</v>
      </c>
      <c r="W15" s="18"/>
      <c r="X15" s="21">
        <v>99323.75</v>
      </c>
      <c r="Y15" s="22">
        <v>304.43</v>
      </c>
      <c r="Z15" s="22">
        <v>371.82</v>
      </c>
      <c r="AA15" s="18"/>
      <c r="AB15" s="17"/>
      <c r="AC15" s="17"/>
      <c r="AD15" s="36">
        <f t="shared" si="0"/>
        <v>15</v>
      </c>
    </row>
    <row r="16" spans="1:30" ht="45.75" customHeight="1" outlineLevel="1" x14ac:dyDescent="0.2">
      <c r="A16" s="123" t="s">
        <v>183</v>
      </c>
      <c r="B16" s="123"/>
      <c r="C16" s="17"/>
      <c r="D16" s="17"/>
      <c r="E16" s="25">
        <v>32936</v>
      </c>
      <c r="F16" s="18"/>
      <c r="G16" s="21">
        <v>32438.55</v>
      </c>
      <c r="H16" s="125">
        <v>497.45</v>
      </c>
      <c r="I16" s="12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1">
        <v>32936</v>
      </c>
      <c r="W16" s="22">
        <v>14.17</v>
      </c>
      <c r="X16" s="21">
        <v>32462.73</v>
      </c>
      <c r="Y16" s="22">
        <v>215.06</v>
      </c>
      <c r="Z16" s="22">
        <v>244.04</v>
      </c>
      <c r="AA16" s="18"/>
      <c r="AB16" s="17"/>
      <c r="AC16" s="17"/>
      <c r="AD16" s="36">
        <f t="shared" si="0"/>
        <v>16</v>
      </c>
    </row>
    <row r="17" spans="1:30" ht="12" customHeight="1" outlineLevel="1" x14ac:dyDescent="0.2">
      <c r="A17" s="123" t="s">
        <v>184</v>
      </c>
      <c r="B17" s="123"/>
      <c r="C17" s="17"/>
      <c r="D17" s="17"/>
      <c r="E17" s="33">
        <v>261445.89</v>
      </c>
      <c r="F17" s="18"/>
      <c r="G17" s="18"/>
      <c r="H17" s="19"/>
      <c r="I17" s="20"/>
      <c r="J17" s="18"/>
      <c r="K17" s="18"/>
      <c r="L17" s="18"/>
      <c r="M17" s="18"/>
      <c r="N17" s="18"/>
      <c r="O17" s="18"/>
      <c r="P17" s="21">
        <v>261445.89</v>
      </c>
      <c r="Q17" s="18"/>
      <c r="R17" s="18"/>
      <c r="S17" s="18"/>
      <c r="T17" s="18"/>
      <c r="U17" s="18"/>
      <c r="V17" s="21">
        <v>261445.89</v>
      </c>
      <c r="W17" s="18"/>
      <c r="X17" s="21">
        <v>258383.53</v>
      </c>
      <c r="Y17" s="21">
        <v>1756.6</v>
      </c>
      <c r="Z17" s="21">
        <v>1305.76</v>
      </c>
      <c r="AA17" s="18"/>
      <c r="AB17" s="17"/>
      <c r="AC17" s="17"/>
      <c r="AD17" s="36">
        <f t="shared" si="0"/>
        <v>17</v>
      </c>
    </row>
    <row r="18" spans="1:30" ht="12" customHeight="1" outlineLevel="1" x14ac:dyDescent="0.2">
      <c r="A18" s="123" t="s">
        <v>185</v>
      </c>
      <c r="B18" s="123"/>
      <c r="C18" s="17"/>
      <c r="D18" s="17"/>
      <c r="E18" s="21">
        <v>29299</v>
      </c>
      <c r="F18" s="18"/>
      <c r="G18" s="18"/>
      <c r="H18" s="19"/>
      <c r="I18" s="20"/>
      <c r="J18" s="18"/>
      <c r="K18" s="18"/>
      <c r="L18" s="18"/>
      <c r="M18" s="18"/>
      <c r="N18" s="18"/>
      <c r="O18" s="18"/>
      <c r="P18" s="18"/>
      <c r="Q18" s="21">
        <v>29299</v>
      </c>
      <c r="R18" s="18"/>
      <c r="S18" s="18"/>
      <c r="T18" s="18"/>
      <c r="U18" s="18"/>
      <c r="V18" s="21">
        <v>29299</v>
      </c>
      <c r="W18" s="18"/>
      <c r="X18" s="21">
        <v>28974.76</v>
      </c>
      <c r="Y18" s="22">
        <v>129.91</v>
      </c>
      <c r="Z18" s="22">
        <v>194.33</v>
      </c>
      <c r="AA18" s="18"/>
      <c r="AB18" s="17"/>
      <c r="AC18" s="17"/>
      <c r="AD18" s="36">
        <f t="shared" si="0"/>
        <v>18</v>
      </c>
    </row>
    <row r="19" spans="1:30" ht="12" customHeight="1" outlineLevel="1" x14ac:dyDescent="0.2">
      <c r="A19" s="123" t="s">
        <v>186</v>
      </c>
      <c r="B19" s="123"/>
      <c r="C19" s="17"/>
      <c r="D19" s="17"/>
      <c r="E19" s="34">
        <v>873358.63</v>
      </c>
      <c r="F19" s="18"/>
      <c r="G19" s="18"/>
      <c r="H19" s="19"/>
      <c r="I19" s="20"/>
      <c r="J19" s="18"/>
      <c r="K19" s="21">
        <v>873358.63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7"/>
      <c r="W19" s="18"/>
      <c r="X19" s="18"/>
      <c r="Y19" s="18"/>
      <c r="Z19" s="18"/>
      <c r="AA19" s="18"/>
      <c r="AB19" s="17"/>
      <c r="AC19" s="17"/>
      <c r="AD19" s="36">
        <f t="shared" si="0"/>
        <v>19</v>
      </c>
    </row>
    <row r="20" spans="1:30" ht="12" customHeight="1" outlineLevel="1" x14ac:dyDescent="0.2">
      <c r="A20" s="123" t="s">
        <v>187</v>
      </c>
      <c r="B20" s="123"/>
      <c r="C20" s="17"/>
      <c r="D20" s="17"/>
      <c r="E20" s="34">
        <v>12229.2</v>
      </c>
      <c r="F20" s="18"/>
      <c r="G20" s="18"/>
      <c r="H20" s="19"/>
      <c r="I20" s="20"/>
      <c r="J20" s="21">
        <v>9279.76</v>
      </c>
      <c r="K20" s="18"/>
      <c r="L20" s="18"/>
      <c r="M20" s="21">
        <v>2949.44</v>
      </c>
      <c r="N20" s="18"/>
      <c r="O20" s="18"/>
      <c r="P20" s="18"/>
      <c r="Q20" s="18"/>
      <c r="R20" s="18"/>
      <c r="S20" s="18"/>
      <c r="T20" s="18"/>
      <c r="U20" s="18"/>
      <c r="V20" s="21">
        <v>2949.44</v>
      </c>
      <c r="W20" s="18"/>
      <c r="X20" s="21">
        <v>2833.92</v>
      </c>
      <c r="Y20" s="22">
        <v>7.2</v>
      </c>
      <c r="Z20" s="22">
        <v>108.32</v>
      </c>
      <c r="AA20" s="18"/>
      <c r="AB20" s="17"/>
      <c r="AC20" s="17"/>
      <c r="AD20" s="36">
        <f t="shared" si="0"/>
        <v>20</v>
      </c>
    </row>
    <row r="21" spans="1:30" ht="12" customHeight="1" outlineLevel="1" x14ac:dyDescent="0.2">
      <c r="A21" s="123" t="s">
        <v>188</v>
      </c>
      <c r="B21" s="123"/>
      <c r="C21" s="17"/>
      <c r="D21" s="17"/>
      <c r="E21" s="34">
        <v>98599.45</v>
      </c>
      <c r="F21" s="18"/>
      <c r="G21" s="18"/>
      <c r="H21" s="19"/>
      <c r="I21" s="20"/>
      <c r="J21" s="18"/>
      <c r="K21" s="18"/>
      <c r="L21" s="18"/>
      <c r="M21" s="18"/>
      <c r="N21" s="21">
        <v>98599.45</v>
      </c>
      <c r="O21" s="18"/>
      <c r="P21" s="18"/>
      <c r="Q21" s="18"/>
      <c r="R21" s="18"/>
      <c r="S21" s="18"/>
      <c r="T21" s="18"/>
      <c r="U21" s="18"/>
      <c r="V21" s="21">
        <v>98599.45</v>
      </c>
      <c r="W21" s="18"/>
      <c r="X21" s="21">
        <v>97283.73</v>
      </c>
      <c r="Y21" s="22">
        <v>621.94000000000005</v>
      </c>
      <c r="Z21" s="22">
        <v>693.78</v>
      </c>
      <c r="AA21" s="18"/>
      <c r="AB21" s="17"/>
      <c r="AC21" s="17"/>
      <c r="AD21" s="36">
        <f t="shared" si="0"/>
        <v>21</v>
      </c>
    </row>
    <row r="22" spans="1:30" ht="23.25" customHeight="1" outlineLevel="1" x14ac:dyDescent="0.2">
      <c r="A22" s="123" t="s">
        <v>189</v>
      </c>
      <c r="B22" s="123"/>
      <c r="C22" s="17"/>
      <c r="D22" s="17"/>
      <c r="E22" s="34">
        <v>53775.33</v>
      </c>
      <c r="F22" s="18"/>
      <c r="G22" s="18"/>
      <c r="H22" s="19"/>
      <c r="I22" s="20"/>
      <c r="J22" s="18"/>
      <c r="K22" s="18"/>
      <c r="L22" s="18"/>
      <c r="M22" s="18"/>
      <c r="N22" s="21">
        <v>53775.33</v>
      </c>
      <c r="O22" s="18"/>
      <c r="P22" s="18"/>
      <c r="Q22" s="18"/>
      <c r="R22" s="18"/>
      <c r="S22" s="18"/>
      <c r="T22" s="18"/>
      <c r="U22" s="18"/>
      <c r="V22" s="21">
        <v>53775.33</v>
      </c>
      <c r="W22" s="18"/>
      <c r="X22" s="21">
        <v>53773.34</v>
      </c>
      <c r="Y22" s="18"/>
      <c r="Z22" s="22">
        <v>1.99</v>
      </c>
      <c r="AA22" s="18"/>
      <c r="AB22" s="17"/>
      <c r="AC22" s="17"/>
      <c r="AD22" s="36">
        <f t="shared" si="0"/>
        <v>22</v>
      </c>
    </row>
    <row r="23" spans="1:30" ht="12" customHeight="1" outlineLevel="1" x14ac:dyDescent="0.2">
      <c r="A23" s="123" t="s">
        <v>190</v>
      </c>
      <c r="B23" s="123"/>
      <c r="C23" s="17"/>
      <c r="D23" s="17"/>
      <c r="E23" s="21">
        <v>44000</v>
      </c>
      <c r="F23" s="18"/>
      <c r="G23" s="18"/>
      <c r="H23" s="19"/>
      <c r="I23" s="20"/>
      <c r="J23" s="18"/>
      <c r="K23" s="18"/>
      <c r="L23" s="18"/>
      <c r="M23" s="18"/>
      <c r="N23" s="21">
        <v>44000</v>
      </c>
      <c r="O23" s="18"/>
      <c r="P23" s="18"/>
      <c r="Q23" s="18"/>
      <c r="R23" s="18"/>
      <c r="S23" s="18"/>
      <c r="T23" s="18"/>
      <c r="U23" s="18"/>
      <c r="V23" s="21">
        <v>44000</v>
      </c>
      <c r="W23" s="18"/>
      <c r="X23" s="21">
        <v>43998.37</v>
      </c>
      <c r="Y23" s="18"/>
      <c r="Z23" s="22">
        <v>1.63</v>
      </c>
      <c r="AA23" s="18"/>
      <c r="AB23" s="17"/>
      <c r="AC23" s="17"/>
      <c r="AD23" s="36">
        <f t="shared" si="0"/>
        <v>23</v>
      </c>
    </row>
    <row r="24" spans="1:30" ht="45.75" customHeight="1" outlineLevel="1" x14ac:dyDescent="0.2">
      <c r="A24" s="123" t="s">
        <v>191</v>
      </c>
      <c r="B24" s="123"/>
      <c r="C24" s="17"/>
      <c r="D24" s="17"/>
      <c r="E24" s="25">
        <v>7321623.9500000002</v>
      </c>
      <c r="F24" s="18"/>
      <c r="G24" s="21">
        <v>7255910.9000000004</v>
      </c>
      <c r="H24" s="124">
        <v>65713.05</v>
      </c>
      <c r="I24" s="12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1">
        <v>7321623.9500000002</v>
      </c>
      <c r="W24" s="21">
        <v>4531.47</v>
      </c>
      <c r="X24" s="21">
        <v>7225115.9900000002</v>
      </c>
      <c r="Y24" s="21">
        <v>47579.14</v>
      </c>
      <c r="Z24" s="21">
        <v>44397.35</v>
      </c>
      <c r="AA24" s="18"/>
      <c r="AB24" s="17"/>
      <c r="AC24" s="17"/>
      <c r="AD24" s="36">
        <f t="shared" si="0"/>
        <v>24</v>
      </c>
    </row>
    <row r="25" spans="1:30" ht="23.25" customHeight="1" outlineLevel="1" x14ac:dyDescent="0.2">
      <c r="A25" s="123" t="s">
        <v>192</v>
      </c>
      <c r="B25" s="123"/>
      <c r="C25" s="17"/>
      <c r="D25" s="17"/>
      <c r="E25" s="25">
        <v>5296.61</v>
      </c>
      <c r="F25" s="18"/>
      <c r="G25" s="21">
        <v>5296.61</v>
      </c>
      <c r="H25" s="19"/>
      <c r="I25" s="20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>
        <v>5296.61</v>
      </c>
      <c r="W25" s="18"/>
      <c r="X25" s="21">
        <v>5283.87</v>
      </c>
      <c r="Y25" s="18"/>
      <c r="Z25" s="22">
        <v>12.74</v>
      </c>
      <c r="AA25" s="18"/>
      <c r="AB25" s="17"/>
      <c r="AC25" s="17"/>
      <c r="AD25" s="36">
        <f t="shared" si="0"/>
        <v>25</v>
      </c>
    </row>
    <row r="26" spans="1:30" ht="45.75" customHeight="1" outlineLevel="1" x14ac:dyDescent="0.2">
      <c r="A26" s="123" t="s">
        <v>193</v>
      </c>
      <c r="B26" s="123"/>
      <c r="C26" s="17"/>
      <c r="D26" s="17"/>
      <c r="E26" s="25">
        <v>325535585.92000002</v>
      </c>
      <c r="F26" s="18"/>
      <c r="G26" s="21">
        <v>315116813.30000001</v>
      </c>
      <c r="H26" s="124">
        <v>10411524.060000001</v>
      </c>
      <c r="I26" s="124"/>
      <c r="J26" s="18"/>
      <c r="K26" s="21">
        <v>7248.56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1">
        <v>325528337.36000001</v>
      </c>
      <c r="W26" s="21">
        <v>154407.51999999999</v>
      </c>
      <c r="X26" s="21">
        <v>321108930.60000002</v>
      </c>
      <c r="Y26" s="21">
        <v>2082666.11</v>
      </c>
      <c r="Z26" s="21">
        <v>2182333.13</v>
      </c>
      <c r="AA26" s="18"/>
      <c r="AB26" s="17"/>
      <c r="AC26" s="17"/>
      <c r="AD26" s="36">
        <f t="shared" si="0"/>
        <v>26</v>
      </c>
    </row>
    <row r="27" spans="1:30" ht="45.75" customHeight="1" outlineLevel="1" x14ac:dyDescent="0.2">
      <c r="A27" s="123" t="s">
        <v>194</v>
      </c>
      <c r="B27" s="123"/>
      <c r="C27" s="17"/>
      <c r="D27" s="17"/>
      <c r="E27" s="25">
        <v>9006.84</v>
      </c>
      <c r="F27" s="18"/>
      <c r="G27" s="21">
        <v>8279.32</v>
      </c>
      <c r="H27" s="125">
        <v>727.52</v>
      </c>
      <c r="I27" s="12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1">
        <v>9006.84</v>
      </c>
      <c r="W27" s="18"/>
      <c r="X27" s="21">
        <v>8712.5300000000007</v>
      </c>
      <c r="Y27" s="22">
        <v>201.83</v>
      </c>
      <c r="Z27" s="22">
        <v>92.48</v>
      </c>
      <c r="AA27" s="18"/>
      <c r="AB27" s="17"/>
      <c r="AC27" s="17"/>
      <c r="AD27" s="36">
        <f t="shared" si="0"/>
        <v>27</v>
      </c>
    </row>
    <row r="28" spans="1:30" ht="12" customHeight="1" outlineLevel="1" x14ac:dyDescent="0.2">
      <c r="A28" s="123" t="s">
        <v>195</v>
      </c>
      <c r="B28" s="123"/>
      <c r="C28" s="17"/>
      <c r="D28" s="17"/>
      <c r="E28" s="34">
        <v>326322</v>
      </c>
      <c r="F28" s="18"/>
      <c r="G28" s="18"/>
      <c r="H28" s="19"/>
      <c r="I28" s="20"/>
      <c r="J28" s="18"/>
      <c r="K28" s="18"/>
      <c r="L28" s="18"/>
      <c r="M28" s="18"/>
      <c r="N28" s="21">
        <v>326322</v>
      </c>
      <c r="O28" s="18"/>
      <c r="P28" s="18"/>
      <c r="Q28" s="18"/>
      <c r="R28" s="18"/>
      <c r="S28" s="18"/>
      <c r="T28" s="18"/>
      <c r="U28" s="18"/>
      <c r="V28" s="21">
        <v>326322</v>
      </c>
      <c r="W28" s="18"/>
      <c r="X28" s="21">
        <v>319404.27</v>
      </c>
      <c r="Y28" s="21">
        <v>4675.41</v>
      </c>
      <c r="Z28" s="21">
        <v>2242.3200000000002</v>
      </c>
      <c r="AA28" s="18"/>
      <c r="AB28" s="17"/>
      <c r="AC28" s="17"/>
      <c r="AD28" s="36">
        <f t="shared" si="0"/>
        <v>28</v>
      </c>
    </row>
    <row r="29" spans="1:30" ht="12" customHeight="1" outlineLevel="1" x14ac:dyDescent="0.2">
      <c r="A29" s="123" t="s">
        <v>196</v>
      </c>
      <c r="B29" s="123"/>
      <c r="C29" s="17"/>
      <c r="D29" s="17"/>
      <c r="E29" s="25">
        <v>172663.03</v>
      </c>
      <c r="F29" s="18"/>
      <c r="G29" s="21">
        <v>172663.03</v>
      </c>
      <c r="H29" s="19"/>
      <c r="I29" s="20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>
        <v>172663.03</v>
      </c>
      <c r="W29" s="18"/>
      <c r="X29" s="21">
        <v>171221.34</v>
      </c>
      <c r="Y29" s="22">
        <v>839.75</v>
      </c>
      <c r="Z29" s="22">
        <v>601.94000000000005</v>
      </c>
      <c r="AA29" s="18"/>
      <c r="AB29" s="17"/>
      <c r="AC29" s="17"/>
      <c r="AD29" s="36">
        <f t="shared" si="0"/>
        <v>29</v>
      </c>
    </row>
    <row r="30" spans="1:30" ht="12" customHeight="1" outlineLevel="1" x14ac:dyDescent="0.2">
      <c r="A30" s="123" t="s">
        <v>197</v>
      </c>
      <c r="B30" s="123"/>
      <c r="C30" s="17"/>
      <c r="D30" s="17"/>
      <c r="E30" s="25">
        <v>144611.47</v>
      </c>
      <c r="F30" s="18"/>
      <c r="G30" s="21">
        <v>144611.47</v>
      </c>
      <c r="H30" s="19"/>
      <c r="I30" s="20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1">
        <v>144611.47</v>
      </c>
      <c r="W30" s="22">
        <v>42.12</v>
      </c>
      <c r="X30" s="21">
        <v>141431.42000000001</v>
      </c>
      <c r="Y30" s="21">
        <v>1128.26</v>
      </c>
      <c r="Z30" s="21">
        <v>2009.67</v>
      </c>
      <c r="AA30" s="18"/>
      <c r="AB30" s="17"/>
      <c r="AC30" s="17"/>
      <c r="AD30" s="36">
        <f t="shared" si="0"/>
        <v>30</v>
      </c>
    </row>
    <row r="31" spans="1:30" ht="23.25" customHeight="1" outlineLevel="1" x14ac:dyDescent="0.2">
      <c r="A31" s="123" t="s">
        <v>198</v>
      </c>
      <c r="B31" s="123"/>
      <c r="C31" s="17"/>
      <c r="D31" s="17"/>
      <c r="E31" s="25">
        <v>5468.74</v>
      </c>
      <c r="F31" s="18"/>
      <c r="G31" s="21">
        <v>5468.74</v>
      </c>
      <c r="H31" s="19"/>
      <c r="I31" s="20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>
        <v>5468.74</v>
      </c>
      <c r="W31" s="18"/>
      <c r="X31" s="21">
        <v>5402.05</v>
      </c>
      <c r="Y31" s="22">
        <v>43.35</v>
      </c>
      <c r="Z31" s="22">
        <v>23.34</v>
      </c>
      <c r="AA31" s="18"/>
      <c r="AB31" s="17"/>
      <c r="AC31" s="17"/>
      <c r="AD31" s="36">
        <f t="shared" si="0"/>
        <v>31</v>
      </c>
    </row>
    <row r="32" spans="1:30" ht="45.75" customHeight="1" outlineLevel="1" x14ac:dyDescent="0.2">
      <c r="A32" s="123" t="s">
        <v>199</v>
      </c>
      <c r="B32" s="123"/>
      <c r="C32" s="17"/>
      <c r="D32" s="17"/>
      <c r="E32" s="34">
        <v>2784412.21</v>
      </c>
      <c r="F32" s="18"/>
      <c r="G32" s="21">
        <v>885377.02</v>
      </c>
      <c r="H32" s="19"/>
      <c r="I32" s="20"/>
      <c r="J32" s="18"/>
      <c r="K32" s="21">
        <v>1290387.23</v>
      </c>
      <c r="L32" s="18"/>
      <c r="M32" s="18"/>
      <c r="N32" s="18"/>
      <c r="O32" s="21">
        <v>87198.399999999994</v>
      </c>
      <c r="P32" s="21">
        <v>30874.560000000001</v>
      </c>
      <c r="Q32" s="21">
        <v>30800</v>
      </c>
      <c r="R32" s="18"/>
      <c r="S32" s="21">
        <v>459775</v>
      </c>
      <c r="T32" s="18"/>
      <c r="U32" s="18"/>
      <c r="V32" s="21">
        <v>1494024.98</v>
      </c>
      <c r="W32" s="18"/>
      <c r="X32" s="21">
        <v>1487196.71</v>
      </c>
      <c r="Y32" s="22">
        <v>102.29</v>
      </c>
      <c r="Z32" s="21">
        <v>6725.98</v>
      </c>
      <c r="AA32" s="18"/>
      <c r="AB32" s="17"/>
      <c r="AC32" s="17"/>
      <c r="AD32" s="36">
        <f t="shared" si="0"/>
        <v>32</v>
      </c>
    </row>
    <row r="33" spans="1:32" ht="23.25" customHeight="1" outlineLevel="1" x14ac:dyDescent="0.2">
      <c r="A33" s="123" t="s">
        <v>200</v>
      </c>
      <c r="B33" s="123"/>
      <c r="C33" s="17"/>
      <c r="D33" s="17"/>
      <c r="E33" s="34">
        <v>396229.92</v>
      </c>
      <c r="F33" s="18"/>
      <c r="G33" s="18"/>
      <c r="H33" s="19"/>
      <c r="I33" s="20"/>
      <c r="J33" s="18"/>
      <c r="K33" s="18"/>
      <c r="L33" s="18"/>
      <c r="M33" s="18"/>
      <c r="N33" s="18"/>
      <c r="O33" s="18"/>
      <c r="P33" s="18"/>
      <c r="Q33" s="21">
        <v>396229.92</v>
      </c>
      <c r="R33" s="18"/>
      <c r="S33" s="18"/>
      <c r="T33" s="18"/>
      <c r="U33" s="18"/>
      <c r="V33" s="21">
        <v>396229.92</v>
      </c>
      <c r="W33" s="18"/>
      <c r="X33" s="21">
        <v>392337.94</v>
      </c>
      <c r="Y33" s="21">
        <v>1853.57</v>
      </c>
      <c r="Z33" s="21">
        <v>2038.41</v>
      </c>
      <c r="AA33" s="18"/>
      <c r="AB33" s="17"/>
      <c r="AC33" s="17"/>
      <c r="AD33" s="36">
        <f t="shared" si="0"/>
        <v>33</v>
      </c>
    </row>
    <row r="34" spans="1:32" ht="12" customHeight="1" outlineLevel="1" x14ac:dyDescent="0.2">
      <c r="A34" s="123" t="s">
        <v>201</v>
      </c>
      <c r="B34" s="123"/>
      <c r="C34" s="17"/>
      <c r="D34" s="17"/>
      <c r="E34" s="34">
        <v>1513874.94</v>
      </c>
      <c r="F34" s="18"/>
      <c r="G34" s="18"/>
      <c r="H34" s="19"/>
      <c r="I34" s="20"/>
      <c r="J34" s="18"/>
      <c r="K34" s="18"/>
      <c r="L34" s="18"/>
      <c r="M34" s="18"/>
      <c r="N34" s="18"/>
      <c r="O34" s="18"/>
      <c r="P34" s="18"/>
      <c r="Q34" s="21">
        <v>1513874.94</v>
      </c>
      <c r="R34" s="18"/>
      <c r="S34" s="18"/>
      <c r="T34" s="18"/>
      <c r="U34" s="18"/>
      <c r="V34" s="21">
        <v>1513874.94</v>
      </c>
      <c r="W34" s="18"/>
      <c r="X34" s="21">
        <v>1496348.34</v>
      </c>
      <c r="Y34" s="21">
        <v>10032.31</v>
      </c>
      <c r="Z34" s="21">
        <v>7494.29</v>
      </c>
      <c r="AA34" s="18"/>
      <c r="AB34" s="17"/>
      <c r="AC34" s="17"/>
      <c r="AD34" s="36">
        <f t="shared" si="0"/>
        <v>34</v>
      </c>
    </row>
    <row r="35" spans="1:32" ht="45.75" customHeight="1" outlineLevel="1" x14ac:dyDescent="0.2">
      <c r="A35" s="123" t="s">
        <v>202</v>
      </c>
      <c r="B35" s="123"/>
      <c r="C35" s="17"/>
      <c r="D35" s="17"/>
      <c r="E35" s="25">
        <v>70241.16</v>
      </c>
      <c r="F35" s="18"/>
      <c r="G35" s="21">
        <v>70241.16</v>
      </c>
      <c r="H35" s="19"/>
      <c r="I35" s="20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1">
        <v>70241.16</v>
      </c>
      <c r="W35" s="22">
        <v>68.959999999999994</v>
      </c>
      <c r="X35" s="21">
        <v>68937.14</v>
      </c>
      <c r="Y35" s="22">
        <v>787.65</v>
      </c>
      <c r="Z35" s="22">
        <v>447.41</v>
      </c>
      <c r="AA35" s="18"/>
      <c r="AB35" s="17"/>
      <c r="AC35" s="17"/>
      <c r="AD35" s="36">
        <f t="shared" si="0"/>
        <v>35</v>
      </c>
    </row>
    <row r="36" spans="1:32" ht="34.5" customHeight="1" outlineLevel="1" x14ac:dyDescent="0.2">
      <c r="A36" s="123" t="s">
        <v>203</v>
      </c>
      <c r="B36" s="123"/>
      <c r="C36" s="17"/>
      <c r="D36" s="17"/>
      <c r="E36" s="25">
        <v>13212894.83</v>
      </c>
      <c r="F36" s="18"/>
      <c r="G36" s="21">
        <v>13212843.92</v>
      </c>
      <c r="H36" s="125">
        <v>50.91</v>
      </c>
      <c r="I36" s="125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1">
        <v>13212894.83</v>
      </c>
      <c r="W36" s="21">
        <v>3773.79</v>
      </c>
      <c r="X36" s="21">
        <v>13040934.359999999</v>
      </c>
      <c r="Y36" s="21">
        <v>70195.25</v>
      </c>
      <c r="Z36" s="21">
        <v>97991.43</v>
      </c>
      <c r="AA36" s="18"/>
      <c r="AB36" s="17"/>
      <c r="AC36" s="17"/>
      <c r="AD36" s="36">
        <f t="shared" si="0"/>
        <v>36</v>
      </c>
    </row>
    <row r="37" spans="1:32" ht="34.5" customHeight="1" outlineLevel="1" x14ac:dyDescent="0.2">
      <c r="A37" s="123" t="s">
        <v>204</v>
      </c>
      <c r="B37" s="123"/>
      <c r="C37" s="17"/>
      <c r="D37" s="17"/>
      <c r="E37" s="25">
        <v>568607.1</v>
      </c>
      <c r="F37" s="18"/>
      <c r="G37" s="21">
        <v>568607.1</v>
      </c>
      <c r="H37" s="19"/>
      <c r="I37" s="20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1">
        <v>568607.1</v>
      </c>
      <c r="W37" s="22">
        <v>296.70999999999998</v>
      </c>
      <c r="X37" s="21">
        <v>559318.4</v>
      </c>
      <c r="Y37" s="21">
        <v>4844.37</v>
      </c>
      <c r="Z37" s="21">
        <v>4147.62</v>
      </c>
      <c r="AA37" s="18"/>
      <c r="AB37" s="17"/>
      <c r="AC37" s="17"/>
      <c r="AD37" s="36">
        <f t="shared" si="0"/>
        <v>37</v>
      </c>
    </row>
    <row r="38" spans="1:32" ht="12" customHeight="1" outlineLevel="1" x14ac:dyDescent="0.2">
      <c r="A38" s="123" t="s">
        <v>205</v>
      </c>
      <c r="B38" s="123"/>
      <c r="C38" s="17"/>
      <c r="D38" s="17"/>
      <c r="E38" s="25">
        <v>45425.29</v>
      </c>
      <c r="F38" s="18"/>
      <c r="G38" s="21">
        <v>45425.29</v>
      </c>
      <c r="H38" s="19"/>
      <c r="I38" s="20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1">
        <v>45425.29</v>
      </c>
      <c r="W38" s="18"/>
      <c r="X38" s="21">
        <v>44887.49</v>
      </c>
      <c r="Y38" s="22">
        <v>97.68</v>
      </c>
      <c r="Z38" s="22">
        <v>440.12</v>
      </c>
      <c r="AA38" s="18"/>
      <c r="AB38" s="17"/>
      <c r="AC38" s="17"/>
      <c r="AD38" s="36">
        <f t="shared" si="0"/>
        <v>38</v>
      </c>
    </row>
    <row r="39" spans="1:32" ht="12" customHeight="1" outlineLevel="1" x14ac:dyDescent="0.2">
      <c r="A39" s="123" t="s">
        <v>206</v>
      </c>
      <c r="B39" s="123"/>
      <c r="C39" s="17"/>
      <c r="D39" s="17"/>
      <c r="E39" s="34">
        <v>337590</v>
      </c>
      <c r="F39" s="18"/>
      <c r="G39" s="18"/>
      <c r="H39" s="19"/>
      <c r="I39" s="20"/>
      <c r="J39" s="18"/>
      <c r="K39" s="18"/>
      <c r="L39" s="18"/>
      <c r="M39" s="21">
        <v>333760</v>
      </c>
      <c r="N39" s="18"/>
      <c r="O39" s="18"/>
      <c r="P39" s="18"/>
      <c r="Q39" s="21">
        <v>3830</v>
      </c>
      <c r="R39" s="18"/>
      <c r="S39" s="18"/>
      <c r="T39" s="18"/>
      <c r="U39" s="18"/>
      <c r="V39" s="21">
        <v>337590</v>
      </c>
      <c r="W39" s="18"/>
      <c r="X39" s="21">
        <v>334041.58</v>
      </c>
      <c r="Y39" s="21">
        <v>1875.16</v>
      </c>
      <c r="Z39" s="21">
        <v>1673.26</v>
      </c>
      <c r="AA39" s="18"/>
      <c r="AB39" s="17"/>
      <c r="AC39" s="17"/>
      <c r="AD39" s="36">
        <f t="shared" si="0"/>
        <v>39</v>
      </c>
    </row>
    <row r="40" spans="1:32" ht="27" customHeight="1" outlineLevel="1" x14ac:dyDescent="0.2">
      <c r="A40" s="123" t="s">
        <v>207</v>
      </c>
      <c r="B40" s="123"/>
      <c r="C40" s="17"/>
      <c r="D40" s="17"/>
      <c r="E40" s="34">
        <v>8129579.8799999999</v>
      </c>
      <c r="F40" s="18"/>
      <c r="G40" s="18"/>
      <c r="H40" s="19"/>
      <c r="I40" s="20"/>
      <c r="J40" s="18"/>
      <c r="K40" s="18"/>
      <c r="L40" s="18"/>
      <c r="M40" s="18"/>
      <c r="N40" s="21">
        <v>8129579.8799999999</v>
      </c>
      <c r="O40" s="18"/>
      <c r="P40" s="18"/>
      <c r="Q40" s="18"/>
      <c r="R40" s="18"/>
      <c r="S40" s="18"/>
      <c r="T40" s="18"/>
      <c r="U40" s="18"/>
      <c r="V40" s="21">
        <v>8129579.8799999999</v>
      </c>
      <c r="W40" s="18"/>
      <c r="X40" s="21">
        <v>7983428.2999999998</v>
      </c>
      <c r="Y40" s="21">
        <v>71149.649999999994</v>
      </c>
      <c r="Z40" s="21">
        <v>75001.929999999993</v>
      </c>
      <c r="AA40" s="18"/>
      <c r="AB40" s="17"/>
      <c r="AC40" s="17"/>
      <c r="AD40" s="36">
        <f t="shared" si="0"/>
        <v>40</v>
      </c>
    </row>
    <row r="41" spans="1:32" ht="34.5" customHeight="1" outlineLevel="1" x14ac:dyDescent="0.2">
      <c r="A41" s="123" t="s">
        <v>208</v>
      </c>
      <c r="B41" s="123"/>
      <c r="C41" s="17"/>
      <c r="D41" s="17"/>
      <c r="E41" s="25">
        <v>217620.79</v>
      </c>
      <c r="F41" s="18"/>
      <c r="G41" s="21">
        <v>217620.79</v>
      </c>
      <c r="H41" s="19"/>
      <c r="I41" s="20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>
        <v>217620.79</v>
      </c>
      <c r="W41" s="18"/>
      <c r="X41" s="21">
        <v>216777.79</v>
      </c>
      <c r="Y41" s="22">
        <v>263.95</v>
      </c>
      <c r="Z41" s="22">
        <v>579.04999999999995</v>
      </c>
      <c r="AA41" s="18"/>
      <c r="AB41" s="17"/>
      <c r="AC41" s="17"/>
      <c r="AD41" s="36">
        <f t="shared" si="0"/>
        <v>41</v>
      </c>
      <c r="AF41" s="37"/>
    </row>
    <row r="42" spans="1:32" ht="23.25" customHeight="1" outlineLevel="1" x14ac:dyDescent="0.2">
      <c r="A42" s="123" t="s">
        <v>209</v>
      </c>
      <c r="B42" s="123"/>
      <c r="C42" s="17"/>
      <c r="D42" s="17"/>
      <c r="E42" s="34">
        <v>121766017.84999999</v>
      </c>
      <c r="F42" s="18"/>
      <c r="G42" s="18"/>
      <c r="H42" s="19"/>
      <c r="I42" s="20"/>
      <c r="J42" s="18"/>
      <c r="K42" s="18"/>
      <c r="L42" s="21">
        <v>121766017.84999999</v>
      </c>
      <c r="M42" s="18"/>
      <c r="N42" s="18"/>
      <c r="O42" s="18"/>
      <c r="P42" s="18"/>
      <c r="Q42" s="18"/>
      <c r="R42" s="18"/>
      <c r="S42" s="18"/>
      <c r="T42" s="18"/>
      <c r="U42" s="18"/>
      <c r="V42" s="17"/>
      <c r="W42" s="18"/>
      <c r="X42" s="18"/>
      <c r="Y42" s="18"/>
      <c r="Z42" s="18"/>
      <c r="AA42" s="18"/>
      <c r="AB42" s="17"/>
      <c r="AC42" s="17"/>
      <c r="AD42" s="36">
        <f t="shared" si="0"/>
        <v>42</v>
      </c>
      <c r="AF42" s="37"/>
    </row>
    <row r="43" spans="1:32" ht="12" customHeight="1" outlineLevel="1" x14ac:dyDescent="0.2">
      <c r="A43" s="123" t="s">
        <v>210</v>
      </c>
      <c r="B43" s="123"/>
      <c r="C43" s="17"/>
      <c r="D43" s="17"/>
      <c r="E43" s="33">
        <v>112807831.06999999</v>
      </c>
      <c r="F43" s="18"/>
      <c r="G43" s="18"/>
      <c r="H43" s="19"/>
      <c r="I43" s="20"/>
      <c r="J43" s="18"/>
      <c r="K43" s="18"/>
      <c r="L43" s="18"/>
      <c r="M43" s="18"/>
      <c r="N43" s="18"/>
      <c r="O43" s="18"/>
      <c r="P43" s="21">
        <v>112807831.06999999</v>
      </c>
      <c r="Q43" s="18"/>
      <c r="R43" s="18"/>
      <c r="S43" s="18"/>
      <c r="T43" s="18"/>
      <c r="U43" s="18"/>
      <c r="V43" s="21">
        <v>112807831.06999999</v>
      </c>
      <c r="W43" s="21">
        <v>45942.7</v>
      </c>
      <c r="X43" s="21">
        <v>111508862.20999999</v>
      </c>
      <c r="Y43" s="21">
        <v>606290.56000000006</v>
      </c>
      <c r="Z43" s="21">
        <v>646735.6</v>
      </c>
      <c r="AA43" s="18"/>
      <c r="AB43" s="17"/>
      <c r="AC43" s="17"/>
      <c r="AD43" s="36">
        <f t="shared" si="0"/>
        <v>43</v>
      </c>
      <c r="AF43" s="37"/>
    </row>
    <row r="44" spans="1:32" ht="12" customHeight="1" outlineLevel="1" x14ac:dyDescent="0.2">
      <c r="A44" s="123" t="s">
        <v>211</v>
      </c>
      <c r="B44" s="123"/>
      <c r="C44" s="17"/>
      <c r="D44" s="17"/>
      <c r="E44" s="34">
        <v>82800</v>
      </c>
      <c r="F44" s="18"/>
      <c r="G44" s="18"/>
      <c r="H44" s="19"/>
      <c r="I44" s="20"/>
      <c r="J44" s="18"/>
      <c r="K44" s="18"/>
      <c r="L44" s="18"/>
      <c r="M44" s="21">
        <v>82800</v>
      </c>
      <c r="N44" s="18"/>
      <c r="O44" s="18"/>
      <c r="P44" s="18"/>
      <c r="Q44" s="18"/>
      <c r="R44" s="18"/>
      <c r="S44" s="18"/>
      <c r="T44" s="18"/>
      <c r="U44" s="18"/>
      <c r="V44" s="21">
        <v>82800</v>
      </c>
      <c r="W44" s="18"/>
      <c r="X44" s="21">
        <v>81814.89</v>
      </c>
      <c r="Y44" s="22">
        <v>514.82000000000005</v>
      </c>
      <c r="Z44" s="22">
        <v>470.29</v>
      </c>
      <c r="AA44" s="18"/>
      <c r="AB44" s="17"/>
      <c r="AC44" s="17"/>
      <c r="AD44" s="36">
        <f t="shared" si="0"/>
        <v>44</v>
      </c>
      <c r="AF44" s="37"/>
    </row>
    <row r="45" spans="1:32" ht="12" customHeight="1" outlineLevel="1" x14ac:dyDescent="0.2">
      <c r="A45" s="123" t="s">
        <v>42</v>
      </c>
      <c r="B45" s="123"/>
      <c r="C45" s="17"/>
      <c r="D45" s="17"/>
      <c r="E45" s="34">
        <v>5069.53</v>
      </c>
      <c r="F45" s="18"/>
      <c r="G45" s="18"/>
      <c r="H45" s="19"/>
      <c r="I45" s="20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1">
        <v>5069.53</v>
      </c>
      <c r="V45" s="21">
        <v>5069.53</v>
      </c>
      <c r="W45" s="22">
        <v>2.46</v>
      </c>
      <c r="X45" s="21">
        <v>5010.83</v>
      </c>
      <c r="Y45" s="22">
        <v>25.72</v>
      </c>
      <c r="Z45" s="22">
        <v>30.52</v>
      </c>
      <c r="AA45" s="18"/>
      <c r="AB45" s="17"/>
      <c r="AC45" s="17"/>
      <c r="AD45" s="36">
        <f t="shared" si="0"/>
        <v>45</v>
      </c>
      <c r="AF45" s="37"/>
    </row>
    <row r="46" spans="1:32" ht="23.25" customHeight="1" outlineLevel="1" x14ac:dyDescent="0.2">
      <c r="A46" s="126" t="s">
        <v>212</v>
      </c>
      <c r="B46" s="126"/>
      <c r="C46" s="26"/>
      <c r="D46" s="26"/>
      <c r="E46" s="27">
        <v>536851981.76999998</v>
      </c>
      <c r="F46" s="18"/>
      <c r="G46" s="18"/>
      <c r="H46" s="19"/>
      <c r="I46" s="20"/>
      <c r="J46" s="21">
        <v>536851981.76999998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7"/>
      <c r="W46" s="18"/>
      <c r="X46" s="18"/>
      <c r="Y46" s="18"/>
      <c r="Z46" s="18"/>
      <c r="AA46" s="18"/>
      <c r="AB46" s="17"/>
      <c r="AC46" s="17"/>
      <c r="AD46" s="36">
        <f t="shared" si="0"/>
        <v>46</v>
      </c>
    </row>
    <row r="47" spans="1:32" ht="12" customHeight="1" outlineLevel="1" x14ac:dyDescent="0.2">
      <c r="A47" s="123" t="s">
        <v>213</v>
      </c>
      <c r="B47" s="123"/>
      <c r="C47" s="17"/>
      <c r="D47" s="17"/>
      <c r="E47" s="33">
        <v>28210087.850000001</v>
      </c>
      <c r="F47" s="18"/>
      <c r="G47" s="18"/>
      <c r="H47" s="19"/>
      <c r="I47" s="20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21">
        <v>28210087.850000001</v>
      </c>
      <c r="U47" s="18"/>
      <c r="V47" s="21">
        <v>28210087.850000001</v>
      </c>
      <c r="W47" s="21">
        <v>11007.84</v>
      </c>
      <c r="X47" s="21">
        <v>27881855.59</v>
      </c>
      <c r="Y47" s="21">
        <v>155065.32</v>
      </c>
      <c r="Z47" s="21">
        <v>162159.1</v>
      </c>
      <c r="AA47" s="18"/>
      <c r="AB47" s="17"/>
      <c r="AC47" s="17"/>
      <c r="AD47" s="36">
        <f t="shared" si="0"/>
        <v>47</v>
      </c>
    </row>
    <row r="48" spans="1:32" ht="12" customHeight="1" outlineLevel="1" x14ac:dyDescent="0.2">
      <c r="A48" s="123" t="s">
        <v>214</v>
      </c>
      <c r="B48" s="123"/>
      <c r="C48" s="17"/>
      <c r="D48" s="17"/>
      <c r="E48" s="34">
        <v>11124971.17</v>
      </c>
      <c r="F48" s="18"/>
      <c r="G48" s="18"/>
      <c r="H48" s="19"/>
      <c r="I48" s="20"/>
      <c r="J48" s="18"/>
      <c r="K48" s="21">
        <v>11124971.17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7"/>
      <c r="W48" s="18"/>
      <c r="X48" s="18"/>
      <c r="Y48" s="18"/>
      <c r="Z48" s="18"/>
      <c r="AA48" s="18"/>
      <c r="AB48" s="17"/>
      <c r="AC48" s="17"/>
      <c r="AD48" s="36">
        <f t="shared" si="0"/>
        <v>48</v>
      </c>
    </row>
    <row r="49" spans="1:30" ht="45.75" customHeight="1" outlineLevel="1" x14ac:dyDescent="0.2">
      <c r="A49" s="123" t="s">
        <v>215</v>
      </c>
      <c r="B49" s="123"/>
      <c r="C49" s="17"/>
      <c r="D49" s="17"/>
      <c r="E49" s="34">
        <v>12940</v>
      </c>
      <c r="F49" s="18"/>
      <c r="G49" s="18"/>
      <c r="H49" s="19"/>
      <c r="I49" s="20"/>
      <c r="J49" s="18"/>
      <c r="K49" s="18"/>
      <c r="L49" s="18"/>
      <c r="M49" s="18"/>
      <c r="N49" s="18"/>
      <c r="O49" s="18"/>
      <c r="P49" s="18"/>
      <c r="Q49" s="21">
        <v>12940</v>
      </c>
      <c r="R49" s="18"/>
      <c r="S49" s="18"/>
      <c r="T49" s="18"/>
      <c r="U49" s="18"/>
      <c r="V49" s="21">
        <v>12940</v>
      </c>
      <c r="W49" s="18"/>
      <c r="X49" s="21">
        <v>12476.2</v>
      </c>
      <c r="Y49" s="22">
        <v>177.15</v>
      </c>
      <c r="Z49" s="22">
        <v>286.64999999999998</v>
      </c>
      <c r="AA49" s="18"/>
      <c r="AB49" s="17"/>
      <c r="AC49" s="17"/>
      <c r="AD49" s="36">
        <f t="shared" si="0"/>
        <v>49</v>
      </c>
    </row>
    <row r="50" spans="1:30" ht="12" customHeight="1" outlineLevel="1" x14ac:dyDescent="0.2">
      <c r="A50" s="123" t="s">
        <v>216</v>
      </c>
      <c r="B50" s="123"/>
      <c r="C50" s="17"/>
      <c r="D50" s="17"/>
      <c r="E50" s="25">
        <v>134544.17000000001</v>
      </c>
      <c r="F50" s="18"/>
      <c r="G50" s="21">
        <v>123571.67</v>
      </c>
      <c r="H50" s="19"/>
      <c r="I50" s="20"/>
      <c r="J50" s="18"/>
      <c r="K50" s="18"/>
      <c r="L50" s="18"/>
      <c r="M50" s="18"/>
      <c r="N50" s="18"/>
      <c r="O50" s="18"/>
      <c r="P50" s="18"/>
      <c r="Q50" s="18"/>
      <c r="R50" s="21">
        <v>10972.5</v>
      </c>
      <c r="S50" s="18"/>
      <c r="T50" s="18"/>
      <c r="U50" s="18"/>
      <c r="V50" s="21">
        <v>134544.17000000001</v>
      </c>
      <c r="W50" s="18"/>
      <c r="X50" s="21">
        <v>132468.70000000001</v>
      </c>
      <c r="Y50" s="21">
        <v>1224.6300000000001</v>
      </c>
      <c r="Z50" s="22">
        <v>850.84</v>
      </c>
      <c r="AA50" s="18"/>
      <c r="AB50" s="17"/>
      <c r="AC50" s="17"/>
      <c r="AD50" s="36">
        <f t="shared" si="0"/>
        <v>50</v>
      </c>
    </row>
    <row r="51" spans="1:30" ht="12" customHeight="1" outlineLevel="1" x14ac:dyDescent="0.2">
      <c r="A51" s="123" t="s">
        <v>217</v>
      </c>
      <c r="B51" s="123"/>
      <c r="C51" s="17"/>
      <c r="D51" s="17"/>
      <c r="E51" s="25">
        <v>672996.48</v>
      </c>
      <c r="F51" s="18"/>
      <c r="G51" s="21">
        <v>672996.48</v>
      </c>
      <c r="H51" s="19"/>
      <c r="I51" s="20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21">
        <v>672996.48</v>
      </c>
      <c r="W51" s="22">
        <v>347.38</v>
      </c>
      <c r="X51" s="21">
        <v>665122.74</v>
      </c>
      <c r="Y51" s="21">
        <v>3266.93</v>
      </c>
      <c r="Z51" s="21">
        <v>4259.43</v>
      </c>
      <c r="AA51" s="18"/>
      <c r="AB51" s="17"/>
      <c r="AC51" s="17"/>
      <c r="AD51" s="36">
        <f t="shared" si="0"/>
        <v>51</v>
      </c>
    </row>
    <row r="52" spans="1:30" ht="12" customHeight="1" outlineLevel="1" x14ac:dyDescent="0.2">
      <c r="A52" s="123" t="s">
        <v>218</v>
      </c>
      <c r="B52" s="123"/>
      <c r="C52" s="17"/>
      <c r="D52" s="17"/>
      <c r="E52" s="33">
        <v>34029949.140000001</v>
      </c>
      <c r="F52" s="18"/>
      <c r="G52" s="18"/>
      <c r="H52" s="19"/>
      <c r="I52" s="20"/>
      <c r="J52" s="18"/>
      <c r="K52" s="18"/>
      <c r="L52" s="18"/>
      <c r="M52" s="18"/>
      <c r="N52" s="18"/>
      <c r="O52" s="21">
        <v>34029949.140000001</v>
      </c>
      <c r="P52" s="18"/>
      <c r="Q52" s="18"/>
      <c r="R52" s="18"/>
      <c r="S52" s="18"/>
      <c r="T52" s="18"/>
      <c r="U52" s="18"/>
      <c r="V52" s="21">
        <v>34029949.140000001</v>
      </c>
      <c r="W52" s="21">
        <v>13821.09</v>
      </c>
      <c r="X52" s="21">
        <v>33639163.509999998</v>
      </c>
      <c r="Y52" s="21">
        <v>182402.57</v>
      </c>
      <c r="Z52" s="21">
        <v>194561.97</v>
      </c>
      <c r="AA52" s="18"/>
      <c r="AB52" s="17"/>
      <c r="AC52" s="17"/>
      <c r="AD52" s="36">
        <f t="shared" si="0"/>
        <v>52</v>
      </c>
    </row>
    <row r="53" spans="1:30" ht="57" customHeight="1" outlineLevel="1" x14ac:dyDescent="0.2">
      <c r="A53" s="123" t="s">
        <v>219</v>
      </c>
      <c r="B53" s="123"/>
      <c r="C53" s="17"/>
      <c r="D53" s="17"/>
      <c r="E53" s="25">
        <v>1208403.3600000001</v>
      </c>
      <c r="F53" s="18"/>
      <c r="G53" s="21">
        <v>1198973.26</v>
      </c>
      <c r="H53" s="124">
        <v>9430.1</v>
      </c>
      <c r="I53" s="124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1">
        <v>1208403.3600000001</v>
      </c>
      <c r="W53" s="18"/>
      <c r="X53" s="21">
        <v>1198277.6599999999</v>
      </c>
      <c r="Y53" s="21">
        <v>3768.71</v>
      </c>
      <c r="Z53" s="21">
        <v>6356.99</v>
      </c>
      <c r="AA53" s="18"/>
      <c r="AB53" s="17"/>
      <c r="AC53" s="17"/>
      <c r="AD53" s="36">
        <f t="shared" si="0"/>
        <v>53</v>
      </c>
    </row>
    <row r="54" spans="1:30" ht="12" customHeight="1" outlineLevel="1" x14ac:dyDescent="0.2">
      <c r="A54" s="123" t="s">
        <v>220</v>
      </c>
      <c r="B54" s="123"/>
      <c r="C54" s="17"/>
      <c r="D54" s="17"/>
      <c r="E54" s="34">
        <v>4294922.0999999996</v>
      </c>
      <c r="F54" s="18"/>
      <c r="G54" s="18"/>
      <c r="H54" s="19"/>
      <c r="I54" s="20"/>
      <c r="J54" s="18"/>
      <c r="K54" s="21">
        <v>4294922.0999999996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7"/>
      <c r="W54" s="18"/>
      <c r="X54" s="18"/>
      <c r="Y54" s="18"/>
      <c r="Z54" s="18"/>
      <c r="AA54" s="18"/>
      <c r="AB54" s="17"/>
      <c r="AC54" s="17"/>
      <c r="AD54" s="36">
        <f t="shared" si="0"/>
        <v>54</v>
      </c>
    </row>
    <row r="55" spans="1:30" ht="23.25" customHeight="1" outlineLevel="1" x14ac:dyDescent="0.2">
      <c r="A55" s="123" t="s">
        <v>221</v>
      </c>
      <c r="B55" s="123"/>
      <c r="C55" s="17"/>
      <c r="D55" s="17"/>
      <c r="E55" s="33">
        <v>563721.62</v>
      </c>
      <c r="F55" s="18"/>
      <c r="G55" s="18"/>
      <c r="H55" s="19"/>
      <c r="I55" s="20"/>
      <c r="J55" s="18"/>
      <c r="K55" s="18"/>
      <c r="L55" s="18"/>
      <c r="M55" s="18"/>
      <c r="N55" s="18"/>
      <c r="O55" s="18"/>
      <c r="P55" s="18"/>
      <c r="Q55" s="18"/>
      <c r="R55" s="18"/>
      <c r="S55" s="21">
        <v>563721.62</v>
      </c>
      <c r="T55" s="18"/>
      <c r="U55" s="18"/>
      <c r="V55" s="21">
        <v>563721.62</v>
      </c>
      <c r="W55" s="18"/>
      <c r="X55" s="21">
        <v>562689.24</v>
      </c>
      <c r="Y55" s="22">
        <v>298.98</v>
      </c>
      <c r="Z55" s="22">
        <v>733.4</v>
      </c>
      <c r="AA55" s="18"/>
      <c r="AB55" s="17"/>
      <c r="AC55" s="17"/>
      <c r="AD55" s="36">
        <f t="shared" si="0"/>
        <v>55</v>
      </c>
    </row>
    <row r="56" spans="1:30" ht="34.5" customHeight="1" outlineLevel="1" x14ac:dyDescent="0.2">
      <c r="A56" s="123" t="s">
        <v>222</v>
      </c>
      <c r="B56" s="123"/>
      <c r="C56" s="17"/>
      <c r="D56" s="17"/>
      <c r="E56" s="34">
        <v>592768.63</v>
      </c>
      <c r="F56" s="18"/>
      <c r="G56" s="18"/>
      <c r="H56" s="19"/>
      <c r="I56" s="20"/>
      <c r="J56" s="18"/>
      <c r="K56" s="18"/>
      <c r="L56" s="18"/>
      <c r="M56" s="21">
        <v>592768.63</v>
      </c>
      <c r="N56" s="18"/>
      <c r="O56" s="18"/>
      <c r="P56" s="18"/>
      <c r="Q56" s="18"/>
      <c r="R56" s="18"/>
      <c r="S56" s="18"/>
      <c r="T56" s="18"/>
      <c r="U56" s="18"/>
      <c r="V56" s="21">
        <v>592768.63</v>
      </c>
      <c r="W56" s="18"/>
      <c r="X56" s="21">
        <v>586437.69999999995</v>
      </c>
      <c r="Y56" s="21">
        <v>3986.98</v>
      </c>
      <c r="Z56" s="21">
        <v>2343.9499999999998</v>
      </c>
      <c r="AA56" s="18"/>
      <c r="AB56" s="17"/>
      <c r="AC56" s="17"/>
      <c r="AD56" s="36">
        <f t="shared" si="0"/>
        <v>56</v>
      </c>
    </row>
    <row r="57" spans="1:30" ht="12" customHeight="1" outlineLevel="1" x14ac:dyDescent="0.2">
      <c r="A57" s="123" t="s">
        <v>223</v>
      </c>
      <c r="B57" s="123"/>
      <c r="C57" s="17"/>
      <c r="D57" s="17"/>
      <c r="E57" s="34">
        <v>672641.29</v>
      </c>
      <c r="F57" s="18"/>
      <c r="G57" s="18"/>
      <c r="H57" s="19"/>
      <c r="I57" s="20"/>
      <c r="J57" s="18"/>
      <c r="K57" s="18"/>
      <c r="L57" s="18"/>
      <c r="M57" s="21">
        <v>672641.29</v>
      </c>
      <c r="N57" s="18"/>
      <c r="O57" s="18"/>
      <c r="P57" s="18"/>
      <c r="Q57" s="18"/>
      <c r="R57" s="18"/>
      <c r="S57" s="18"/>
      <c r="T57" s="18"/>
      <c r="U57" s="18"/>
      <c r="V57" s="21">
        <v>672641.29</v>
      </c>
      <c r="W57" s="22">
        <v>434.99</v>
      </c>
      <c r="X57" s="21">
        <v>662539.68999999994</v>
      </c>
      <c r="Y57" s="21">
        <v>4454.33</v>
      </c>
      <c r="Z57" s="21">
        <v>5212.28</v>
      </c>
      <c r="AA57" s="18"/>
      <c r="AB57" s="17"/>
      <c r="AC57" s="17"/>
      <c r="AD57" s="36">
        <f t="shared" si="0"/>
        <v>57</v>
      </c>
    </row>
    <row r="58" spans="1:30" ht="23.25" customHeight="1" outlineLevel="1" x14ac:dyDescent="0.2">
      <c r="A58" s="123" t="s">
        <v>224</v>
      </c>
      <c r="B58" s="123"/>
      <c r="C58" s="17"/>
      <c r="D58" s="17"/>
      <c r="E58" s="34">
        <v>903053.19</v>
      </c>
      <c r="F58" s="18"/>
      <c r="G58" s="18"/>
      <c r="H58" s="19"/>
      <c r="I58" s="20"/>
      <c r="J58" s="18"/>
      <c r="K58" s="18"/>
      <c r="L58" s="18"/>
      <c r="M58" s="21">
        <v>903053.19</v>
      </c>
      <c r="N58" s="18"/>
      <c r="O58" s="18"/>
      <c r="P58" s="18"/>
      <c r="Q58" s="18"/>
      <c r="R58" s="18"/>
      <c r="S58" s="18"/>
      <c r="T58" s="18"/>
      <c r="U58" s="18"/>
      <c r="V58" s="21">
        <v>903053.19</v>
      </c>
      <c r="W58" s="18"/>
      <c r="X58" s="21">
        <v>898191.45</v>
      </c>
      <c r="Y58" s="21">
        <v>1991.51</v>
      </c>
      <c r="Z58" s="21">
        <v>2870.23</v>
      </c>
      <c r="AA58" s="18"/>
      <c r="AB58" s="17"/>
      <c r="AC58" s="17"/>
      <c r="AD58" s="36">
        <f t="shared" si="0"/>
        <v>58</v>
      </c>
    </row>
    <row r="59" spans="1:30" ht="12.75" customHeight="1" x14ac:dyDescent="0.2">
      <c r="A59" s="128" t="s">
        <v>225</v>
      </c>
      <c r="B59" s="128"/>
      <c r="C59" s="23"/>
      <c r="D59" s="23"/>
      <c r="E59" s="24">
        <v>1300940350.2499998</v>
      </c>
      <c r="F59" s="24">
        <v>75573607.219999999</v>
      </c>
      <c r="G59" s="24">
        <v>339737138.61000001</v>
      </c>
      <c r="H59" s="127">
        <v>10487943.09</v>
      </c>
      <c r="I59" s="127"/>
      <c r="J59" s="24">
        <v>536861261.52999997</v>
      </c>
      <c r="K59" s="24">
        <v>26602201</v>
      </c>
      <c r="L59" s="24">
        <v>121766017.84999999</v>
      </c>
      <c r="M59" s="24">
        <v>2587972.5499999998</v>
      </c>
      <c r="N59" s="24">
        <v>8652276.6600000001</v>
      </c>
      <c r="O59" s="24">
        <v>34117147.539999999</v>
      </c>
      <c r="P59" s="24">
        <v>113100151.52</v>
      </c>
      <c r="Q59" s="24">
        <v>1986973.86</v>
      </c>
      <c r="R59" s="24">
        <v>10972.5</v>
      </c>
      <c r="S59" s="24">
        <v>1241528.94</v>
      </c>
      <c r="T59" s="24">
        <v>28210087.850000001</v>
      </c>
      <c r="U59" s="24">
        <v>5069.53</v>
      </c>
      <c r="V59" s="24">
        <v>1300940350.2499998</v>
      </c>
      <c r="W59" s="24">
        <v>313902.83</v>
      </c>
      <c r="X59" s="24">
        <v>607465060.09000003</v>
      </c>
      <c r="Y59" s="24">
        <v>3859526.1</v>
      </c>
      <c r="Z59" s="24">
        <v>4072380.85</v>
      </c>
      <c r="AA59" s="24">
        <v>685229480.38</v>
      </c>
      <c r="AB59" s="23"/>
      <c r="AC59" s="23"/>
      <c r="AD59" s="36">
        <f t="shared" si="0"/>
        <v>59</v>
      </c>
    </row>
    <row r="60" spans="1:30" outlineLevel="1" x14ac:dyDescent="0.2"/>
    <row r="61" spans="1:30" outlineLevel="1" x14ac:dyDescent="0.2">
      <c r="E61" s="35">
        <f>E59-E46</f>
        <v>764088368.47999978</v>
      </c>
    </row>
    <row r="62" spans="1:30" outlineLevel="1" x14ac:dyDescent="0.2">
      <c r="E62" s="35">
        <f>E61/1000-затраты!CN18</f>
        <v>0</v>
      </c>
    </row>
  </sheetData>
  <mergeCells count="90">
    <mergeCell ref="H59:I59"/>
    <mergeCell ref="A54:B54"/>
    <mergeCell ref="A55:B55"/>
    <mergeCell ref="A56:B56"/>
    <mergeCell ref="A57:B57"/>
    <mergeCell ref="A58:B58"/>
    <mergeCell ref="A59:B59"/>
    <mergeCell ref="H53:I53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H36:I36"/>
    <mergeCell ref="A27:B27"/>
    <mergeCell ref="H27:I27"/>
    <mergeCell ref="A28:B28"/>
    <mergeCell ref="A29:B29"/>
    <mergeCell ref="A30:B30"/>
    <mergeCell ref="A31:B31"/>
    <mergeCell ref="A26:B26"/>
    <mergeCell ref="H26:I26"/>
    <mergeCell ref="H16:I16"/>
    <mergeCell ref="A17:B17"/>
    <mergeCell ref="A18:B18"/>
    <mergeCell ref="A19:B19"/>
    <mergeCell ref="A20:B20"/>
    <mergeCell ref="A21:B21"/>
    <mergeCell ref="A16:B16"/>
    <mergeCell ref="A22:B22"/>
    <mergeCell ref="A23:B23"/>
    <mergeCell ref="A24:B24"/>
    <mergeCell ref="H24:I24"/>
    <mergeCell ref="A25:B25"/>
    <mergeCell ref="A11:B11"/>
    <mergeCell ref="A12:B12"/>
    <mergeCell ref="A13:B13"/>
    <mergeCell ref="A14:B14"/>
    <mergeCell ref="A15:B15"/>
    <mergeCell ref="AA8:AA9"/>
    <mergeCell ref="AB8:AB9"/>
    <mergeCell ref="AC8:AC9"/>
    <mergeCell ref="A9:B9"/>
    <mergeCell ref="A10:B10"/>
    <mergeCell ref="H10:I10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H8:I9"/>
    <mergeCell ref="J8:J9"/>
    <mergeCell ref="K8:K9"/>
    <mergeCell ref="L8:L9"/>
    <mergeCell ref="M8:M9"/>
    <mergeCell ref="N8:N9"/>
    <mergeCell ref="A1:H1"/>
    <mergeCell ref="A2:H2"/>
    <mergeCell ref="B4:H4"/>
    <mergeCell ref="B6:H6"/>
    <mergeCell ref="A8:B8"/>
    <mergeCell ref="C8:C9"/>
    <mergeCell ref="D8:D9"/>
    <mergeCell ref="E8:E9"/>
    <mergeCell ref="F8:F9"/>
    <mergeCell ref="G8:G9"/>
  </mergeCells>
  <pageMargins left="1.1811023622047245" right="0.78740157480314965" top="0.19685039370078741" bottom="0.19685039370078741" header="0" footer="0"/>
  <pageSetup paperSize="9" scale="71" pageOrder="overThenDown" orientation="portrait" verticalDpi="0" r:id="rId1"/>
  <headerFooter alignWithMargins="0">
    <oddFooter>&amp;L&amp;D &amp;T&amp;CСемёнова М.В.&amp;RСтраница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62"/>
  <sheetViews>
    <sheetView topLeftCell="A31" workbookViewId="0">
      <selection activeCell="B34" sqref="B34:C34"/>
    </sheetView>
  </sheetViews>
  <sheetFormatPr defaultRowHeight="11.25" outlineLevelRow="1" x14ac:dyDescent="0.2"/>
  <cols>
    <col min="1" max="1" width="10" style="13" customWidth="1"/>
    <col min="2" max="2" width="6" style="13" customWidth="1"/>
    <col min="3" max="3" width="11" style="13" customWidth="1"/>
    <col min="4" max="5" width="17" style="13" customWidth="1"/>
    <col min="6" max="6" width="7" style="13" customWidth="1"/>
    <col min="7" max="7" width="4" style="13" customWidth="1"/>
    <col min="8" max="8" width="12" style="13" customWidth="1"/>
    <col min="9" max="9" width="7" style="13" customWidth="1"/>
    <col min="10" max="10" width="4" style="13" customWidth="1"/>
    <col min="11" max="11" width="12" style="13" customWidth="1"/>
    <col min="12" max="12" width="4.42578125" style="13" customWidth="1"/>
    <col min="13" max="256" width="9.140625" style="13" customWidth="1"/>
    <col min="257" max="257" width="10" style="13" customWidth="1"/>
    <col min="258" max="258" width="6" style="13" customWidth="1"/>
    <col min="259" max="259" width="11" style="13" customWidth="1"/>
    <col min="260" max="261" width="17" style="13" customWidth="1"/>
    <col min="262" max="262" width="7" style="13" customWidth="1"/>
    <col min="263" max="263" width="4" style="13" customWidth="1"/>
    <col min="264" max="264" width="12" style="13" customWidth="1"/>
    <col min="265" max="265" width="7" style="13" customWidth="1"/>
    <col min="266" max="266" width="4" style="13" customWidth="1"/>
    <col min="267" max="267" width="12" style="13" customWidth="1"/>
    <col min="268" max="268" width="4.42578125" style="13" customWidth="1"/>
    <col min="269" max="512" width="9.140625" style="13" customWidth="1"/>
    <col min="513" max="513" width="10" style="13" customWidth="1"/>
    <col min="514" max="514" width="6" style="13" customWidth="1"/>
    <col min="515" max="515" width="11" style="13" customWidth="1"/>
    <col min="516" max="517" width="17" style="13" customWidth="1"/>
    <col min="518" max="518" width="7" style="13" customWidth="1"/>
    <col min="519" max="519" width="4" style="13" customWidth="1"/>
    <col min="520" max="520" width="12" style="13" customWidth="1"/>
    <col min="521" max="521" width="7" style="13" customWidth="1"/>
    <col min="522" max="522" width="4" style="13" customWidth="1"/>
    <col min="523" max="523" width="12" style="13" customWidth="1"/>
    <col min="524" max="524" width="4.42578125" style="13" customWidth="1"/>
    <col min="525" max="768" width="9.140625" style="13" customWidth="1"/>
    <col min="769" max="769" width="10" style="13" customWidth="1"/>
    <col min="770" max="770" width="6" style="13" customWidth="1"/>
    <col min="771" max="771" width="11" style="13" customWidth="1"/>
    <col min="772" max="773" width="17" style="13" customWidth="1"/>
    <col min="774" max="774" width="7" style="13" customWidth="1"/>
    <col min="775" max="775" width="4" style="13" customWidth="1"/>
    <col min="776" max="776" width="12" style="13" customWidth="1"/>
    <col min="777" max="777" width="7" style="13" customWidth="1"/>
    <col min="778" max="778" width="4" style="13" customWidth="1"/>
    <col min="779" max="779" width="12" style="13" customWidth="1"/>
    <col min="780" max="780" width="4.42578125" style="13" customWidth="1"/>
    <col min="781" max="1024" width="9.140625" style="13" customWidth="1"/>
    <col min="1025" max="1025" width="10" style="13" customWidth="1"/>
    <col min="1026" max="1026" width="6" style="13" customWidth="1"/>
    <col min="1027" max="1027" width="11" style="13" customWidth="1"/>
    <col min="1028" max="1029" width="17" style="13" customWidth="1"/>
    <col min="1030" max="1030" width="7" style="13" customWidth="1"/>
    <col min="1031" max="1031" width="4" style="13" customWidth="1"/>
    <col min="1032" max="1032" width="12" style="13" customWidth="1"/>
    <col min="1033" max="1033" width="7" style="13" customWidth="1"/>
    <col min="1034" max="1034" width="4" style="13" customWidth="1"/>
    <col min="1035" max="1035" width="12" style="13" customWidth="1"/>
    <col min="1036" max="1036" width="4.42578125" style="13" customWidth="1"/>
    <col min="1037" max="1280" width="9.140625" style="13" customWidth="1"/>
    <col min="1281" max="1281" width="10" style="13" customWidth="1"/>
    <col min="1282" max="1282" width="6" style="13" customWidth="1"/>
    <col min="1283" max="1283" width="11" style="13" customWidth="1"/>
    <col min="1284" max="1285" width="17" style="13" customWidth="1"/>
    <col min="1286" max="1286" width="7" style="13" customWidth="1"/>
    <col min="1287" max="1287" width="4" style="13" customWidth="1"/>
    <col min="1288" max="1288" width="12" style="13" customWidth="1"/>
    <col min="1289" max="1289" width="7" style="13" customWidth="1"/>
    <col min="1290" max="1290" width="4" style="13" customWidth="1"/>
    <col min="1291" max="1291" width="12" style="13" customWidth="1"/>
    <col min="1292" max="1292" width="4.42578125" style="13" customWidth="1"/>
    <col min="1293" max="1536" width="9.140625" style="13" customWidth="1"/>
    <col min="1537" max="1537" width="10" style="13" customWidth="1"/>
    <col min="1538" max="1538" width="6" style="13" customWidth="1"/>
    <col min="1539" max="1539" width="11" style="13" customWidth="1"/>
    <col min="1540" max="1541" width="17" style="13" customWidth="1"/>
    <col min="1542" max="1542" width="7" style="13" customWidth="1"/>
    <col min="1543" max="1543" width="4" style="13" customWidth="1"/>
    <col min="1544" max="1544" width="12" style="13" customWidth="1"/>
    <col min="1545" max="1545" width="7" style="13" customWidth="1"/>
    <col min="1546" max="1546" width="4" style="13" customWidth="1"/>
    <col min="1547" max="1547" width="12" style="13" customWidth="1"/>
    <col min="1548" max="1548" width="4.42578125" style="13" customWidth="1"/>
    <col min="1549" max="1792" width="9.140625" style="13" customWidth="1"/>
    <col min="1793" max="1793" width="10" style="13" customWidth="1"/>
    <col min="1794" max="1794" width="6" style="13" customWidth="1"/>
    <col min="1795" max="1795" width="11" style="13" customWidth="1"/>
    <col min="1796" max="1797" width="17" style="13" customWidth="1"/>
    <col min="1798" max="1798" width="7" style="13" customWidth="1"/>
    <col min="1799" max="1799" width="4" style="13" customWidth="1"/>
    <col min="1800" max="1800" width="12" style="13" customWidth="1"/>
    <col min="1801" max="1801" width="7" style="13" customWidth="1"/>
    <col min="1802" max="1802" width="4" style="13" customWidth="1"/>
    <col min="1803" max="1803" width="12" style="13" customWidth="1"/>
    <col min="1804" max="1804" width="4.42578125" style="13" customWidth="1"/>
    <col min="1805" max="2048" width="9.140625" style="13" customWidth="1"/>
    <col min="2049" max="2049" width="10" style="13" customWidth="1"/>
    <col min="2050" max="2050" width="6" style="13" customWidth="1"/>
    <col min="2051" max="2051" width="11" style="13" customWidth="1"/>
    <col min="2052" max="2053" width="17" style="13" customWidth="1"/>
    <col min="2054" max="2054" width="7" style="13" customWidth="1"/>
    <col min="2055" max="2055" width="4" style="13" customWidth="1"/>
    <col min="2056" max="2056" width="12" style="13" customWidth="1"/>
    <col min="2057" max="2057" width="7" style="13" customWidth="1"/>
    <col min="2058" max="2058" width="4" style="13" customWidth="1"/>
    <col min="2059" max="2059" width="12" style="13" customWidth="1"/>
    <col min="2060" max="2060" width="4.42578125" style="13" customWidth="1"/>
    <col min="2061" max="2304" width="9.140625" style="13" customWidth="1"/>
    <col min="2305" max="2305" width="10" style="13" customWidth="1"/>
    <col min="2306" max="2306" width="6" style="13" customWidth="1"/>
    <col min="2307" max="2307" width="11" style="13" customWidth="1"/>
    <col min="2308" max="2309" width="17" style="13" customWidth="1"/>
    <col min="2310" max="2310" width="7" style="13" customWidth="1"/>
    <col min="2311" max="2311" width="4" style="13" customWidth="1"/>
    <col min="2312" max="2312" width="12" style="13" customWidth="1"/>
    <col min="2313" max="2313" width="7" style="13" customWidth="1"/>
    <col min="2314" max="2314" width="4" style="13" customWidth="1"/>
    <col min="2315" max="2315" width="12" style="13" customWidth="1"/>
    <col min="2316" max="2316" width="4.42578125" style="13" customWidth="1"/>
    <col min="2317" max="2560" width="9.140625" style="13" customWidth="1"/>
    <col min="2561" max="2561" width="10" style="13" customWidth="1"/>
    <col min="2562" max="2562" width="6" style="13" customWidth="1"/>
    <col min="2563" max="2563" width="11" style="13" customWidth="1"/>
    <col min="2564" max="2565" width="17" style="13" customWidth="1"/>
    <col min="2566" max="2566" width="7" style="13" customWidth="1"/>
    <col min="2567" max="2567" width="4" style="13" customWidth="1"/>
    <col min="2568" max="2568" width="12" style="13" customWidth="1"/>
    <col min="2569" max="2569" width="7" style="13" customWidth="1"/>
    <col min="2570" max="2570" width="4" style="13" customWidth="1"/>
    <col min="2571" max="2571" width="12" style="13" customWidth="1"/>
    <col min="2572" max="2572" width="4.42578125" style="13" customWidth="1"/>
    <col min="2573" max="2816" width="9.140625" style="13" customWidth="1"/>
    <col min="2817" max="2817" width="10" style="13" customWidth="1"/>
    <col min="2818" max="2818" width="6" style="13" customWidth="1"/>
    <col min="2819" max="2819" width="11" style="13" customWidth="1"/>
    <col min="2820" max="2821" width="17" style="13" customWidth="1"/>
    <col min="2822" max="2822" width="7" style="13" customWidth="1"/>
    <col min="2823" max="2823" width="4" style="13" customWidth="1"/>
    <col min="2824" max="2824" width="12" style="13" customWidth="1"/>
    <col min="2825" max="2825" width="7" style="13" customWidth="1"/>
    <col min="2826" max="2826" width="4" style="13" customWidth="1"/>
    <col min="2827" max="2827" width="12" style="13" customWidth="1"/>
    <col min="2828" max="2828" width="4.42578125" style="13" customWidth="1"/>
    <col min="2829" max="3072" width="9.140625" style="13" customWidth="1"/>
    <col min="3073" max="3073" width="10" style="13" customWidth="1"/>
    <col min="3074" max="3074" width="6" style="13" customWidth="1"/>
    <col min="3075" max="3075" width="11" style="13" customWidth="1"/>
    <col min="3076" max="3077" width="17" style="13" customWidth="1"/>
    <col min="3078" max="3078" width="7" style="13" customWidth="1"/>
    <col min="3079" max="3079" width="4" style="13" customWidth="1"/>
    <col min="3080" max="3080" width="12" style="13" customWidth="1"/>
    <col min="3081" max="3081" width="7" style="13" customWidth="1"/>
    <col min="3082" max="3082" width="4" style="13" customWidth="1"/>
    <col min="3083" max="3083" width="12" style="13" customWidth="1"/>
    <col min="3084" max="3084" width="4.42578125" style="13" customWidth="1"/>
    <col min="3085" max="3328" width="9.140625" style="13" customWidth="1"/>
    <col min="3329" max="3329" width="10" style="13" customWidth="1"/>
    <col min="3330" max="3330" width="6" style="13" customWidth="1"/>
    <col min="3331" max="3331" width="11" style="13" customWidth="1"/>
    <col min="3332" max="3333" width="17" style="13" customWidth="1"/>
    <col min="3334" max="3334" width="7" style="13" customWidth="1"/>
    <col min="3335" max="3335" width="4" style="13" customWidth="1"/>
    <col min="3336" max="3336" width="12" style="13" customWidth="1"/>
    <col min="3337" max="3337" width="7" style="13" customWidth="1"/>
    <col min="3338" max="3338" width="4" style="13" customWidth="1"/>
    <col min="3339" max="3339" width="12" style="13" customWidth="1"/>
    <col min="3340" max="3340" width="4.42578125" style="13" customWidth="1"/>
    <col min="3341" max="3584" width="9.140625" style="13" customWidth="1"/>
    <col min="3585" max="3585" width="10" style="13" customWidth="1"/>
    <col min="3586" max="3586" width="6" style="13" customWidth="1"/>
    <col min="3587" max="3587" width="11" style="13" customWidth="1"/>
    <col min="3588" max="3589" width="17" style="13" customWidth="1"/>
    <col min="3590" max="3590" width="7" style="13" customWidth="1"/>
    <col min="3591" max="3591" width="4" style="13" customWidth="1"/>
    <col min="3592" max="3592" width="12" style="13" customWidth="1"/>
    <col min="3593" max="3593" width="7" style="13" customWidth="1"/>
    <col min="3594" max="3594" width="4" style="13" customWidth="1"/>
    <col min="3595" max="3595" width="12" style="13" customWidth="1"/>
    <col min="3596" max="3596" width="4.42578125" style="13" customWidth="1"/>
    <col min="3597" max="3840" width="9.140625" style="13" customWidth="1"/>
    <col min="3841" max="3841" width="10" style="13" customWidth="1"/>
    <col min="3842" max="3842" width="6" style="13" customWidth="1"/>
    <col min="3843" max="3843" width="11" style="13" customWidth="1"/>
    <col min="3844" max="3845" width="17" style="13" customWidth="1"/>
    <col min="3846" max="3846" width="7" style="13" customWidth="1"/>
    <col min="3847" max="3847" width="4" style="13" customWidth="1"/>
    <col min="3848" max="3848" width="12" style="13" customWidth="1"/>
    <col min="3849" max="3849" width="7" style="13" customWidth="1"/>
    <col min="3850" max="3850" width="4" style="13" customWidth="1"/>
    <col min="3851" max="3851" width="12" style="13" customWidth="1"/>
    <col min="3852" max="3852" width="4.42578125" style="13" customWidth="1"/>
    <col min="3853" max="4096" width="9.140625" style="13" customWidth="1"/>
    <col min="4097" max="4097" width="10" style="13" customWidth="1"/>
    <col min="4098" max="4098" width="6" style="13" customWidth="1"/>
    <col min="4099" max="4099" width="11" style="13" customWidth="1"/>
    <col min="4100" max="4101" width="17" style="13" customWidth="1"/>
    <col min="4102" max="4102" width="7" style="13" customWidth="1"/>
    <col min="4103" max="4103" width="4" style="13" customWidth="1"/>
    <col min="4104" max="4104" width="12" style="13" customWidth="1"/>
    <col min="4105" max="4105" width="7" style="13" customWidth="1"/>
    <col min="4106" max="4106" width="4" style="13" customWidth="1"/>
    <col min="4107" max="4107" width="12" style="13" customWidth="1"/>
    <col min="4108" max="4108" width="4.42578125" style="13" customWidth="1"/>
    <col min="4109" max="4352" width="9.140625" style="13" customWidth="1"/>
    <col min="4353" max="4353" width="10" style="13" customWidth="1"/>
    <col min="4354" max="4354" width="6" style="13" customWidth="1"/>
    <col min="4355" max="4355" width="11" style="13" customWidth="1"/>
    <col min="4356" max="4357" width="17" style="13" customWidth="1"/>
    <col min="4358" max="4358" width="7" style="13" customWidth="1"/>
    <col min="4359" max="4359" width="4" style="13" customWidth="1"/>
    <col min="4360" max="4360" width="12" style="13" customWidth="1"/>
    <col min="4361" max="4361" width="7" style="13" customWidth="1"/>
    <col min="4362" max="4362" width="4" style="13" customWidth="1"/>
    <col min="4363" max="4363" width="12" style="13" customWidth="1"/>
    <col min="4364" max="4364" width="4.42578125" style="13" customWidth="1"/>
    <col min="4365" max="4608" width="9.140625" style="13" customWidth="1"/>
    <col min="4609" max="4609" width="10" style="13" customWidth="1"/>
    <col min="4610" max="4610" width="6" style="13" customWidth="1"/>
    <col min="4611" max="4611" width="11" style="13" customWidth="1"/>
    <col min="4612" max="4613" width="17" style="13" customWidth="1"/>
    <col min="4614" max="4614" width="7" style="13" customWidth="1"/>
    <col min="4615" max="4615" width="4" style="13" customWidth="1"/>
    <col min="4616" max="4616" width="12" style="13" customWidth="1"/>
    <col min="4617" max="4617" width="7" style="13" customWidth="1"/>
    <col min="4618" max="4618" width="4" style="13" customWidth="1"/>
    <col min="4619" max="4619" width="12" style="13" customWidth="1"/>
    <col min="4620" max="4620" width="4.42578125" style="13" customWidth="1"/>
    <col min="4621" max="4864" width="9.140625" style="13" customWidth="1"/>
    <col min="4865" max="4865" width="10" style="13" customWidth="1"/>
    <col min="4866" max="4866" width="6" style="13" customWidth="1"/>
    <col min="4867" max="4867" width="11" style="13" customWidth="1"/>
    <col min="4868" max="4869" width="17" style="13" customWidth="1"/>
    <col min="4870" max="4870" width="7" style="13" customWidth="1"/>
    <col min="4871" max="4871" width="4" style="13" customWidth="1"/>
    <col min="4872" max="4872" width="12" style="13" customWidth="1"/>
    <col min="4873" max="4873" width="7" style="13" customWidth="1"/>
    <col min="4874" max="4874" width="4" style="13" customWidth="1"/>
    <col min="4875" max="4875" width="12" style="13" customWidth="1"/>
    <col min="4876" max="4876" width="4.42578125" style="13" customWidth="1"/>
    <col min="4877" max="5120" width="9.140625" style="13" customWidth="1"/>
    <col min="5121" max="5121" width="10" style="13" customWidth="1"/>
    <col min="5122" max="5122" width="6" style="13" customWidth="1"/>
    <col min="5123" max="5123" width="11" style="13" customWidth="1"/>
    <col min="5124" max="5125" width="17" style="13" customWidth="1"/>
    <col min="5126" max="5126" width="7" style="13" customWidth="1"/>
    <col min="5127" max="5127" width="4" style="13" customWidth="1"/>
    <col min="5128" max="5128" width="12" style="13" customWidth="1"/>
    <col min="5129" max="5129" width="7" style="13" customWidth="1"/>
    <col min="5130" max="5130" width="4" style="13" customWidth="1"/>
    <col min="5131" max="5131" width="12" style="13" customWidth="1"/>
    <col min="5132" max="5132" width="4.42578125" style="13" customWidth="1"/>
    <col min="5133" max="5376" width="9.140625" style="13" customWidth="1"/>
    <col min="5377" max="5377" width="10" style="13" customWidth="1"/>
    <col min="5378" max="5378" width="6" style="13" customWidth="1"/>
    <col min="5379" max="5379" width="11" style="13" customWidth="1"/>
    <col min="5380" max="5381" width="17" style="13" customWidth="1"/>
    <col min="5382" max="5382" width="7" style="13" customWidth="1"/>
    <col min="5383" max="5383" width="4" style="13" customWidth="1"/>
    <col min="5384" max="5384" width="12" style="13" customWidth="1"/>
    <col min="5385" max="5385" width="7" style="13" customWidth="1"/>
    <col min="5386" max="5386" width="4" style="13" customWidth="1"/>
    <col min="5387" max="5387" width="12" style="13" customWidth="1"/>
    <col min="5388" max="5388" width="4.42578125" style="13" customWidth="1"/>
    <col min="5389" max="5632" width="9.140625" style="13" customWidth="1"/>
    <col min="5633" max="5633" width="10" style="13" customWidth="1"/>
    <col min="5634" max="5634" width="6" style="13" customWidth="1"/>
    <col min="5635" max="5635" width="11" style="13" customWidth="1"/>
    <col min="5636" max="5637" width="17" style="13" customWidth="1"/>
    <col min="5638" max="5638" width="7" style="13" customWidth="1"/>
    <col min="5639" max="5639" width="4" style="13" customWidth="1"/>
    <col min="5640" max="5640" width="12" style="13" customWidth="1"/>
    <col min="5641" max="5641" width="7" style="13" customWidth="1"/>
    <col min="5642" max="5642" width="4" style="13" customWidth="1"/>
    <col min="5643" max="5643" width="12" style="13" customWidth="1"/>
    <col min="5644" max="5644" width="4.42578125" style="13" customWidth="1"/>
    <col min="5645" max="5888" width="9.140625" style="13" customWidth="1"/>
    <col min="5889" max="5889" width="10" style="13" customWidth="1"/>
    <col min="5890" max="5890" width="6" style="13" customWidth="1"/>
    <col min="5891" max="5891" width="11" style="13" customWidth="1"/>
    <col min="5892" max="5893" width="17" style="13" customWidth="1"/>
    <col min="5894" max="5894" width="7" style="13" customWidth="1"/>
    <col min="5895" max="5895" width="4" style="13" customWidth="1"/>
    <col min="5896" max="5896" width="12" style="13" customWidth="1"/>
    <col min="5897" max="5897" width="7" style="13" customWidth="1"/>
    <col min="5898" max="5898" width="4" style="13" customWidth="1"/>
    <col min="5899" max="5899" width="12" style="13" customWidth="1"/>
    <col min="5900" max="5900" width="4.42578125" style="13" customWidth="1"/>
    <col min="5901" max="6144" width="9.140625" style="13" customWidth="1"/>
    <col min="6145" max="6145" width="10" style="13" customWidth="1"/>
    <col min="6146" max="6146" width="6" style="13" customWidth="1"/>
    <col min="6147" max="6147" width="11" style="13" customWidth="1"/>
    <col min="6148" max="6149" width="17" style="13" customWidth="1"/>
    <col min="6150" max="6150" width="7" style="13" customWidth="1"/>
    <col min="6151" max="6151" width="4" style="13" customWidth="1"/>
    <col min="6152" max="6152" width="12" style="13" customWidth="1"/>
    <col min="6153" max="6153" width="7" style="13" customWidth="1"/>
    <col min="6154" max="6154" width="4" style="13" customWidth="1"/>
    <col min="6155" max="6155" width="12" style="13" customWidth="1"/>
    <col min="6156" max="6156" width="4.42578125" style="13" customWidth="1"/>
    <col min="6157" max="6400" width="9.140625" style="13" customWidth="1"/>
    <col min="6401" max="6401" width="10" style="13" customWidth="1"/>
    <col min="6402" max="6402" width="6" style="13" customWidth="1"/>
    <col min="6403" max="6403" width="11" style="13" customWidth="1"/>
    <col min="6404" max="6405" width="17" style="13" customWidth="1"/>
    <col min="6406" max="6406" width="7" style="13" customWidth="1"/>
    <col min="6407" max="6407" width="4" style="13" customWidth="1"/>
    <col min="6408" max="6408" width="12" style="13" customWidth="1"/>
    <col min="6409" max="6409" width="7" style="13" customWidth="1"/>
    <col min="6410" max="6410" width="4" style="13" customWidth="1"/>
    <col min="6411" max="6411" width="12" style="13" customWidth="1"/>
    <col min="6412" max="6412" width="4.42578125" style="13" customWidth="1"/>
    <col min="6413" max="6656" width="9.140625" style="13" customWidth="1"/>
    <col min="6657" max="6657" width="10" style="13" customWidth="1"/>
    <col min="6658" max="6658" width="6" style="13" customWidth="1"/>
    <col min="6659" max="6659" width="11" style="13" customWidth="1"/>
    <col min="6660" max="6661" width="17" style="13" customWidth="1"/>
    <col min="6662" max="6662" width="7" style="13" customWidth="1"/>
    <col min="6663" max="6663" width="4" style="13" customWidth="1"/>
    <col min="6664" max="6664" width="12" style="13" customWidth="1"/>
    <col min="6665" max="6665" width="7" style="13" customWidth="1"/>
    <col min="6666" max="6666" width="4" style="13" customWidth="1"/>
    <col min="6667" max="6667" width="12" style="13" customWidth="1"/>
    <col min="6668" max="6668" width="4.42578125" style="13" customWidth="1"/>
    <col min="6669" max="6912" width="9.140625" style="13" customWidth="1"/>
    <col min="6913" max="6913" width="10" style="13" customWidth="1"/>
    <col min="6914" max="6914" width="6" style="13" customWidth="1"/>
    <col min="6915" max="6915" width="11" style="13" customWidth="1"/>
    <col min="6916" max="6917" width="17" style="13" customWidth="1"/>
    <col min="6918" max="6918" width="7" style="13" customWidth="1"/>
    <col min="6919" max="6919" width="4" style="13" customWidth="1"/>
    <col min="6920" max="6920" width="12" style="13" customWidth="1"/>
    <col min="6921" max="6921" width="7" style="13" customWidth="1"/>
    <col min="6922" max="6922" width="4" style="13" customWidth="1"/>
    <col min="6923" max="6923" width="12" style="13" customWidth="1"/>
    <col min="6924" max="6924" width="4.42578125" style="13" customWidth="1"/>
    <col min="6925" max="7168" width="9.140625" style="13" customWidth="1"/>
    <col min="7169" max="7169" width="10" style="13" customWidth="1"/>
    <col min="7170" max="7170" width="6" style="13" customWidth="1"/>
    <col min="7171" max="7171" width="11" style="13" customWidth="1"/>
    <col min="7172" max="7173" width="17" style="13" customWidth="1"/>
    <col min="7174" max="7174" width="7" style="13" customWidth="1"/>
    <col min="7175" max="7175" width="4" style="13" customWidth="1"/>
    <col min="7176" max="7176" width="12" style="13" customWidth="1"/>
    <col min="7177" max="7177" width="7" style="13" customWidth="1"/>
    <col min="7178" max="7178" width="4" style="13" customWidth="1"/>
    <col min="7179" max="7179" width="12" style="13" customWidth="1"/>
    <col min="7180" max="7180" width="4.42578125" style="13" customWidth="1"/>
    <col min="7181" max="7424" width="9.140625" style="13" customWidth="1"/>
    <col min="7425" max="7425" width="10" style="13" customWidth="1"/>
    <col min="7426" max="7426" width="6" style="13" customWidth="1"/>
    <col min="7427" max="7427" width="11" style="13" customWidth="1"/>
    <col min="7428" max="7429" width="17" style="13" customWidth="1"/>
    <col min="7430" max="7430" width="7" style="13" customWidth="1"/>
    <col min="7431" max="7431" width="4" style="13" customWidth="1"/>
    <col min="7432" max="7432" width="12" style="13" customWidth="1"/>
    <col min="7433" max="7433" width="7" style="13" customWidth="1"/>
    <col min="7434" max="7434" width="4" style="13" customWidth="1"/>
    <col min="7435" max="7435" width="12" style="13" customWidth="1"/>
    <col min="7436" max="7436" width="4.42578125" style="13" customWidth="1"/>
    <col min="7437" max="7680" width="9.140625" style="13" customWidth="1"/>
    <col min="7681" max="7681" width="10" style="13" customWidth="1"/>
    <col min="7682" max="7682" width="6" style="13" customWidth="1"/>
    <col min="7683" max="7683" width="11" style="13" customWidth="1"/>
    <col min="7684" max="7685" width="17" style="13" customWidth="1"/>
    <col min="7686" max="7686" width="7" style="13" customWidth="1"/>
    <col min="7687" max="7687" width="4" style="13" customWidth="1"/>
    <col min="7688" max="7688" width="12" style="13" customWidth="1"/>
    <col min="7689" max="7689" width="7" style="13" customWidth="1"/>
    <col min="7690" max="7690" width="4" style="13" customWidth="1"/>
    <col min="7691" max="7691" width="12" style="13" customWidth="1"/>
    <col min="7692" max="7692" width="4.42578125" style="13" customWidth="1"/>
    <col min="7693" max="7936" width="9.140625" style="13" customWidth="1"/>
    <col min="7937" max="7937" width="10" style="13" customWidth="1"/>
    <col min="7938" max="7938" width="6" style="13" customWidth="1"/>
    <col min="7939" max="7939" width="11" style="13" customWidth="1"/>
    <col min="7940" max="7941" width="17" style="13" customWidth="1"/>
    <col min="7942" max="7942" width="7" style="13" customWidth="1"/>
    <col min="7943" max="7943" width="4" style="13" customWidth="1"/>
    <col min="7944" max="7944" width="12" style="13" customWidth="1"/>
    <col min="7945" max="7945" width="7" style="13" customWidth="1"/>
    <col min="7946" max="7946" width="4" style="13" customWidth="1"/>
    <col min="7947" max="7947" width="12" style="13" customWidth="1"/>
    <col min="7948" max="7948" width="4.42578125" style="13" customWidth="1"/>
    <col min="7949" max="8192" width="9.140625" style="13" customWidth="1"/>
    <col min="8193" max="8193" width="10" style="13" customWidth="1"/>
    <col min="8194" max="8194" width="6" style="13" customWidth="1"/>
    <col min="8195" max="8195" width="11" style="13" customWidth="1"/>
    <col min="8196" max="8197" width="17" style="13" customWidth="1"/>
    <col min="8198" max="8198" width="7" style="13" customWidth="1"/>
    <col min="8199" max="8199" width="4" style="13" customWidth="1"/>
    <col min="8200" max="8200" width="12" style="13" customWidth="1"/>
    <col min="8201" max="8201" width="7" style="13" customWidth="1"/>
    <col min="8202" max="8202" width="4" style="13" customWidth="1"/>
    <col min="8203" max="8203" width="12" style="13" customWidth="1"/>
    <col min="8204" max="8204" width="4.42578125" style="13" customWidth="1"/>
    <col min="8205" max="8448" width="9.140625" style="13" customWidth="1"/>
    <col min="8449" max="8449" width="10" style="13" customWidth="1"/>
    <col min="8450" max="8450" width="6" style="13" customWidth="1"/>
    <col min="8451" max="8451" width="11" style="13" customWidth="1"/>
    <col min="8452" max="8453" width="17" style="13" customWidth="1"/>
    <col min="8454" max="8454" width="7" style="13" customWidth="1"/>
    <col min="8455" max="8455" width="4" style="13" customWidth="1"/>
    <col min="8456" max="8456" width="12" style="13" customWidth="1"/>
    <col min="8457" max="8457" width="7" style="13" customWidth="1"/>
    <col min="8458" max="8458" width="4" style="13" customWidth="1"/>
    <col min="8459" max="8459" width="12" style="13" customWidth="1"/>
    <col min="8460" max="8460" width="4.42578125" style="13" customWidth="1"/>
    <col min="8461" max="8704" width="9.140625" style="13" customWidth="1"/>
    <col min="8705" max="8705" width="10" style="13" customWidth="1"/>
    <col min="8706" max="8706" width="6" style="13" customWidth="1"/>
    <col min="8707" max="8707" width="11" style="13" customWidth="1"/>
    <col min="8708" max="8709" width="17" style="13" customWidth="1"/>
    <col min="8710" max="8710" width="7" style="13" customWidth="1"/>
    <col min="8711" max="8711" width="4" style="13" customWidth="1"/>
    <col min="8712" max="8712" width="12" style="13" customWidth="1"/>
    <col min="8713" max="8713" width="7" style="13" customWidth="1"/>
    <col min="8714" max="8714" width="4" style="13" customWidth="1"/>
    <col min="8715" max="8715" width="12" style="13" customWidth="1"/>
    <col min="8716" max="8716" width="4.42578125" style="13" customWidth="1"/>
    <col min="8717" max="8960" width="9.140625" style="13" customWidth="1"/>
    <col min="8961" max="8961" width="10" style="13" customWidth="1"/>
    <col min="8962" max="8962" width="6" style="13" customWidth="1"/>
    <col min="8963" max="8963" width="11" style="13" customWidth="1"/>
    <col min="8964" max="8965" width="17" style="13" customWidth="1"/>
    <col min="8966" max="8966" width="7" style="13" customWidth="1"/>
    <col min="8967" max="8967" width="4" style="13" customWidth="1"/>
    <col min="8968" max="8968" width="12" style="13" customWidth="1"/>
    <col min="8969" max="8969" width="7" style="13" customWidth="1"/>
    <col min="8970" max="8970" width="4" style="13" customWidth="1"/>
    <col min="8971" max="8971" width="12" style="13" customWidth="1"/>
    <col min="8972" max="8972" width="4.42578125" style="13" customWidth="1"/>
    <col min="8973" max="9216" width="9.140625" style="13" customWidth="1"/>
    <col min="9217" max="9217" width="10" style="13" customWidth="1"/>
    <col min="9218" max="9218" width="6" style="13" customWidth="1"/>
    <col min="9219" max="9219" width="11" style="13" customWidth="1"/>
    <col min="9220" max="9221" width="17" style="13" customWidth="1"/>
    <col min="9222" max="9222" width="7" style="13" customWidth="1"/>
    <col min="9223" max="9223" width="4" style="13" customWidth="1"/>
    <col min="9224" max="9224" width="12" style="13" customWidth="1"/>
    <col min="9225" max="9225" width="7" style="13" customWidth="1"/>
    <col min="9226" max="9226" width="4" style="13" customWidth="1"/>
    <col min="9227" max="9227" width="12" style="13" customWidth="1"/>
    <col min="9228" max="9228" width="4.42578125" style="13" customWidth="1"/>
    <col min="9229" max="9472" width="9.140625" style="13" customWidth="1"/>
    <col min="9473" max="9473" width="10" style="13" customWidth="1"/>
    <col min="9474" max="9474" width="6" style="13" customWidth="1"/>
    <col min="9475" max="9475" width="11" style="13" customWidth="1"/>
    <col min="9476" max="9477" width="17" style="13" customWidth="1"/>
    <col min="9478" max="9478" width="7" style="13" customWidth="1"/>
    <col min="9479" max="9479" width="4" style="13" customWidth="1"/>
    <col min="9480" max="9480" width="12" style="13" customWidth="1"/>
    <col min="9481" max="9481" width="7" style="13" customWidth="1"/>
    <col min="9482" max="9482" width="4" style="13" customWidth="1"/>
    <col min="9483" max="9483" width="12" style="13" customWidth="1"/>
    <col min="9484" max="9484" width="4.42578125" style="13" customWidth="1"/>
    <col min="9485" max="9728" width="9.140625" style="13" customWidth="1"/>
    <col min="9729" max="9729" width="10" style="13" customWidth="1"/>
    <col min="9730" max="9730" width="6" style="13" customWidth="1"/>
    <col min="9731" max="9731" width="11" style="13" customWidth="1"/>
    <col min="9732" max="9733" width="17" style="13" customWidth="1"/>
    <col min="9734" max="9734" width="7" style="13" customWidth="1"/>
    <col min="9735" max="9735" width="4" style="13" customWidth="1"/>
    <col min="9736" max="9736" width="12" style="13" customWidth="1"/>
    <col min="9737" max="9737" width="7" style="13" customWidth="1"/>
    <col min="9738" max="9738" width="4" style="13" customWidth="1"/>
    <col min="9739" max="9739" width="12" style="13" customWidth="1"/>
    <col min="9740" max="9740" width="4.42578125" style="13" customWidth="1"/>
    <col min="9741" max="9984" width="9.140625" style="13" customWidth="1"/>
    <col min="9985" max="9985" width="10" style="13" customWidth="1"/>
    <col min="9986" max="9986" width="6" style="13" customWidth="1"/>
    <col min="9987" max="9987" width="11" style="13" customWidth="1"/>
    <col min="9988" max="9989" width="17" style="13" customWidth="1"/>
    <col min="9990" max="9990" width="7" style="13" customWidth="1"/>
    <col min="9991" max="9991" width="4" style="13" customWidth="1"/>
    <col min="9992" max="9992" width="12" style="13" customWidth="1"/>
    <col min="9993" max="9993" width="7" style="13" customWidth="1"/>
    <col min="9994" max="9994" width="4" style="13" customWidth="1"/>
    <col min="9995" max="9995" width="12" style="13" customWidth="1"/>
    <col min="9996" max="9996" width="4.42578125" style="13" customWidth="1"/>
    <col min="9997" max="10240" width="9.140625" style="13" customWidth="1"/>
    <col min="10241" max="10241" width="10" style="13" customWidth="1"/>
    <col min="10242" max="10242" width="6" style="13" customWidth="1"/>
    <col min="10243" max="10243" width="11" style="13" customWidth="1"/>
    <col min="10244" max="10245" width="17" style="13" customWidth="1"/>
    <col min="10246" max="10246" width="7" style="13" customWidth="1"/>
    <col min="10247" max="10247" width="4" style="13" customWidth="1"/>
    <col min="10248" max="10248" width="12" style="13" customWidth="1"/>
    <col min="10249" max="10249" width="7" style="13" customWidth="1"/>
    <col min="10250" max="10250" width="4" style="13" customWidth="1"/>
    <col min="10251" max="10251" width="12" style="13" customWidth="1"/>
    <col min="10252" max="10252" width="4.42578125" style="13" customWidth="1"/>
    <col min="10253" max="10496" width="9.140625" style="13" customWidth="1"/>
    <col min="10497" max="10497" width="10" style="13" customWidth="1"/>
    <col min="10498" max="10498" width="6" style="13" customWidth="1"/>
    <col min="10499" max="10499" width="11" style="13" customWidth="1"/>
    <col min="10500" max="10501" width="17" style="13" customWidth="1"/>
    <col min="10502" max="10502" width="7" style="13" customWidth="1"/>
    <col min="10503" max="10503" width="4" style="13" customWidth="1"/>
    <col min="10504" max="10504" width="12" style="13" customWidth="1"/>
    <col min="10505" max="10505" width="7" style="13" customWidth="1"/>
    <col min="10506" max="10506" width="4" style="13" customWidth="1"/>
    <col min="10507" max="10507" width="12" style="13" customWidth="1"/>
    <col min="10508" max="10508" width="4.42578125" style="13" customWidth="1"/>
    <col min="10509" max="10752" width="9.140625" style="13" customWidth="1"/>
    <col min="10753" max="10753" width="10" style="13" customWidth="1"/>
    <col min="10754" max="10754" width="6" style="13" customWidth="1"/>
    <col min="10755" max="10755" width="11" style="13" customWidth="1"/>
    <col min="10756" max="10757" width="17" style="13" customWidth="1"/>
    <col min="10758" max="10758" width="7" style="13" customWidth="1"/>
    <col min="10759" max="10759" width="4" style="13" customWidth="1"/>
    <col min="10760" max="10760" width="12" style="13" customWidth="1"/>
    <col min="10761" max="10761" width="7" style="13" customWidth="1"/>
    <col min="10762" max="10762" width="4" style="13" customWidth="1"/>
    <col min="10763" max="10763" width="12" style="13" customWidth="1"/>
    <col min="10764" max="10764" width="4.42578125" style="13" customWidth="1"/>
    <col min="10765" max="11008" width="9.140625" style="13" customWidth="1"/>
    <col min="11009" max="11009" width="10" style="13" customWidth="1"/>
    <col min="11010" max="11010" width="6" style="13" customWidth="1"/>
    <col min="11011" max="11011" width="11" style="13" customWidth="1"/>
    <col min="11012" max="11013" width="17" style="13" customWidth="1"/>
    <col min="11014" max="11014" width="7" style="13" customWidth="1"/>
    <col min="11015" max="11015" width="4" style="13" customWidth="1"/>
    <col min="11016" max="11016" width="12" style="13" customWidth="1"/>
    <col min="11017" max="11017" width="7" style="13" customWidth="1"/>
    <col min="11018" max="11018" width="4" style="13" customWidth="1"/>
    <col min="11019" max="11019" width="12" style="13" customWidth="1"/>
    <col min="11020" max="11020" width="4.42578125" style="13" customWidth="1"/>
    <col min="11021" max="11264" width="9.140625" style="13" customWidth="1"/>
    <col min="11265" max="11265" width="10" style="13" customWidth="1"/>
    <col min="11266" max="11266" width="6" style="13" customWidth="1"/>
    <col min="11267" max="11267" width="11" style="13" customWidth="1"/>
    <col min="11268" max="11269" width="17" style="13" customWidth="1"/>
    <col min="11270" max="11270" width="7" style="13" customWidth="1"/>
    <col min="11271" max="11271" width="4" style="13" customWidth="1"/>
    <col min="11272" max="11272" width="12" style="13" customWidth="1"/>
    <col min="11273" max="11273" width="7" style="13" customWidth="1"/>
    <col min="11274" max="11274" width="4" style="13" customWidth="1"/>
    <col min="11275" max="11275" width="12" style="13" customWidth="1"/>
    <col min="11276" max="11276" width="4.42578125" style="13" customWidth="1"/>
    <col min="11277" max="11520" width="9.140625" style="13" customWidth="1"/>
    <col min="11521" max="11521" width="10" style="13" customWidth="1"/>
    <col min="11522" max="11522" width="6" style="13" customWidth="1"/>
    <col min="11523" max="11523" width="11" style="13" customWidth="1"/>
    <col min="11524" max="11525" width="17" style="13" customWidth="1"/>
    <col min="11526" max="11526" width="7" style="13" customWidth="1"/>
    <col min="11527" max="11527" width="4" style="13" customWidth="1"/>
    <col min="11528" max="11528" width="12" style="13" customWidth="1"/>
    <col min="11529" max="11529" width="7" style="13" customWidth="1"/>
    <col min="11530" max="11530" width="4" style="13" customWidth="1"/>
    <col min="11531" max="11531" width="12" style="13" customWidth="1"/>
    <col min="11532" max="11532" width="4.42578125" style="13" customWidth="1"/>
    <col min="11533" max="11776" width="9.140625" style="13" customWidth="1"/>
    <col min="11777" max="11777" width="10" style="13" customWidth="1"/>
    <col min="11778" max="11778" width="6" style="13" customWidth="1"/>
    <col min="11779" max="11779" width="11" style="13" customWidth="1"/>
    <col min="11780" max="11781" width="17" style="13" customWidth="1"/>
    <col min="11782" max="11782" width="7" style="13" customWidth="1"/>
    <col min="11783" max="11783" width="4" style="13" customWidth="1"/>
    <col min="11784" max="11784" width="12" style="13" customWidth="1"/>
    <col min="11785" max="11785" width="7" style="13" customWidth="1"/>
    <col min="11786" max="11786" width="4" style="13" customWidth="1"/>
    <col min="11787" max="11787" width="12" style="13" customWidth="1"/>
    <col min="11788" max="11788" width="4.42578125" style="13" customWidth="1"/>
    <col min="11789" max="12032" width="9.140625" style="13" customWidth="1"/>
    <col min="12033" max="12033" width="10" style="13" customWidth="1"/>
    <col min="12034" max="12034" width="6" style="13" customWidth="1"/>
    <col min="12035" max="12035" width="11" style="13" customWidth="1"/>
    <col min="12036" max="12037" width="17" style="13" customWidth="1"/>
    <col min="12038" max="12038" width="7" style="13" customWidth="1"/>
    <col min="12039" max="12039" width="4" style="13" customWidth="1"/>
    <col min="12040" max="12040" width="12" style="13" customWidth="1"/>
    <col min="12041" max="12041" width="7" style="13" customWidth="1"/>
    <col min="12042" max="12042" width="4" style="13" customWidth="1"/>
    <col min="12043" max="12043" width="12" style="13" customWidth="1"/>
    <col min="12044" max="12044" width="4.42578125" style="13" customWidth="1"/>
    <col min="12045" max="12288" width="9.140625" style="13" customWidth="1"/>
    <col min="12289" max="12289" width="10" style="13" customWidth="1"/>
    <col min="12290" max="12290" width="6" style="13" customWidth="1"/>
    <col min="12291" max="12291" width="11" style="13" customWidth="1"/>
    <col min="12292" max="12293" width="17" style="13" customWidth="1"/>
    <col min="12294" max="12294" width="7" style="13" customWidth="1"/>
    <col min="12295" max="12295" width="4" style="13" customWidth="1"/>
    <col min="12296" max="12296" width="12" style="13" customWidth="1"/>
    <col min="12297" max="12297" width="7" style="13" customWidth="1"/>
    <col min="12298" max="12298" width="4" style="13" customWidth="1"/>
    <col min="12299" max="12299" width="12" style="13" customWidth="1"/>
    <col min="12300" max="12300" width="4.42578125" style="13" customWidth="1"/>
    <col min="12301" max="12544" width="9.140625" style="13" customWidth="1"/>
    <col min="12545" max="12545" width="10" style="13" customWidth="1"/>
    <col min="12546" max="12546" width="6" style="13" customWidth="1"/>
    <col min="12547" max="12547" width="11" style="13" customWidth="1"/>
    <col min="12548" max="12549" width="17" style="13" customWidth="1"/>
    <col min="12550" max="12550" width="7" style="13" customWidth="1"/>
    <col min="12551" max="12551" width="4" style="13" customWidth="1"/>
    <col min="12552" max="12552" width="12" style="13" customWidth="1"/>
    <col min="12553" max="12553" width="7" style="13" customWidth="1"/>
    <col min="12554" max="12554" width="4" style="13" customWidth="1"/>
    <col min="12555" max="12555" width="12" style="13" customWidth="1"/>
    <col min="12556" max="12556" width="4.42578125" style="13" customWidth="1"/>
    <col min="12557" max="12800" width="9.140625" style="13" customWidth="1"/>
    <col min="12801" max="12801" width="10" style="13" customWidth="1"/>
    <col min="12802" max="12802" width="6" style="13" customWidth="1"/>
    <col min="12803" max="12803" width="11" style="13" customWidth="1"/>
    <col min="12804" max="12805" width="17" style="13" customWidth="1"/>
    <col min="12806" max="12806" width="7" style="13" customWidth="1"/>
    <col min="12807" max="12807" width="4" style="13" customWidth="1"/>
    <col min="12808" max="12808" width="12" style="13" customWidth="1"/>
    <col min="12809" max="12809" width="7" style="13" customWidth="1"/>
    <col min="12810" max="12810" width="4" style="13" customWidth="1"/>
    <col min="12811" max="12811" width="12" style="13" customWidth="1"/>
    <col min="12812" max="12812" width="4.42578125" style="13" customWidth="1"/>
    <col min="12813" max="13056" width="9.140625" style="13" customWidth="1"/>
    <col min="13057" max="13057" width="10" style="13" customWidth="1"/>
    <col min="13058" max="13058" width="6" style="13" customWidth="1"/>
    <col min="13059" max="13059" width="11" style="13" customWidth="1"/>
    <col min="13060" max="13061" width="17" style="13" customWidth="1"/>
    <col min="13062" max="13062" width="7" style="13" customWidth="1"/>
    <col min="13063" max="13063" width="4" style="13" customWidth="1"/>
    <col min="13064" max="13064" width="12" style="13" customWidth="1"/>
    <col min="13065" max="13065" width="7" style="13" customWidth="1"/>
    <col min="13066" max="13066" width="4" style="13" customWidth="1"/>
    <col min="13067" max="13067" width="12" style="13" customWidth="1"/>
    <col min="13068" max="13068" width="4.42578125" style="13" customWidth="1"/>
    <col min="13069" max="13312" width="9.140625" style="13" customWidth="1"/>
    <col min="13313" max="13313" width="10" style="13" customWidth="1"/>
    <col min="13314" max="13314" width="6" style="13" customWidth="1"/>
    <col min="13315" max="13315" width="11" style="13" customWidth="1"/>
    <col min="13316" max="13317" width="17" style="13" customWidth="1"/>
    <col min="13318" max="13318" width="7" style="13" customWidth="1"/>
    <col min="13319" max="13319" width="4" style="13" customWidth="1"/>
    <col min="13320" max="13320" width="12" style="13" customWidth="1"/>
    <col min="13321" max="13321" width="7" style="13" customWidth="1"/>
    <col min="13322" max="13322" width="4" style="13" customWidth="1"/>
    <col min="13323" max="13323" width="12" style="13" customWidth="1"/>
    <col min="13324" max="13324" width="4.42578125" style="13" customWidth="1"/>
    <col min="13325" max="13568" width="9.140625" style="13" customWidth="1"/>
    <col min="13569" max="13569" width="10" style="13" customWidth="1"/>
    <col min="13570" max="13570" width="6" style="13" customWidth="1"/>
    <col min="13571" max="13571" width="11" style="13" customWidth="1"/>
    <col min="13572" max="13573" width="17" style="13" customWidth="1"/>
    <col min="13574" max="13574" width="7" style="13" customWidth="1"/>
    <col min="13575" max="13575" width="4" style="13" customWidth="1"/>
    <col min="13576" max="13576" width="12" style="13" customWidth="1"/>
    <col min="13577" max="13577" width="7" style="13" customWidth="1"/>
    <col min="13578" max="13578" width="4" style="13" customWidth="1"/>
    <col min="13579" max="13579" width="12" style="13" customWidth="1"/>
    <col min="13580" max="13580" width="4.42578125" style="13" customWidth="1"/>
    <col min="13581" max="13824" width="9.140625" style="13" customWidth="1"/>
    <col min="13825" max="13825" width="10" style="13" customWidth="1"/>
    <col min="13826" max="13826" width="6" style="13" customWidth="1"/>
    <col min="13827" max="13827" width="11" style="13" customWidth="1"/>
    <col min="13828" max="13829" width="17" style="13" customWidth="1"/>
    <col min="13830" max="13830" width="7" style="13" customWidth="1"/>
    <col min="13831" max="13831" width="4" style="13" customWidth="1"/>
    <col min="13832" max="13832" width="12" style="13" customWidth="1"/>
    <col min="13833" max="13833" width="7" style="13" customWidth="1"/>
    <col min="13834" max="13834" width="4" style="13" customWidth="1"/>
    <col min="13835" max="13835" width="12" style="13" customWidth="1"/>
    <col min="13836" max="13836" width="4.42578125" style="13" customWidth="1"/>
    <col min="13837" max="14080" width="9.140625" style="13" customWidth="1"/>
    <col min="14081" max="14081" width="10" style="13" customWidth="1"/>
    <col min="14082" max="14082" width="6" style="13" customWidth="1"/>
    <col min="14083" max="14083" width="11" style="13" customWidth="1"/>
    <col min="14084" max="14085" width="17" style="13" customWidth="1"/>
    <col min="14086" max="14086" width="7" style="13" customWidth="1"/>
    <col min="14087" max="14087" width="4" style="13" customWidth="1"/>
    <col min="14088" max="14088" width="12" style="13" customWidth="1"/>
    <col min="14089" max="14089" width="7" style="13" customWidth="1"/>
    <col min="14090" max="14090" width="4" style="13" customWidth="1"/>
    <col min="14091" max="14091" width="12" style="13" customWidth="1"/>
    <col min="14092" max="14092" width="4.42578125" style="13" customWidth="1"/>
    <col min="14093" max="14336" width="9.140625" style="13" customWidth="1"/>
    <col min="14337" max="14337" width="10" style="13" customWidth="1"/>
    <col min="14338" max="14338" width="6" style="13" customWidth="1"/>
    <col min="14339" max="14339" width="11" style="13" customWidth="1"/>
    <col min="14340" max="14341" width="17" style="13" customWidth="1"/>
    <col min="14342" max="14342" width="7" style="13" customWidth="1"/>
    <col min="14343" max="14343" width="4" style="13" customWidth="1"/>
    <col min="14344" max="14344" width="12" style="13" customWidth="1"/>
    <col min="14345" max="14345" width="7" style="13" customWidth="1"/>
    <col min="14346" max="14346" width="4" style="13" customWidth="1"/>
    <col min="14347" max="14347" width="12" style="13" customWidth="1"/>
    <col min="14348" max="14348" width="4.42578125" style="13" customWidth="1"/>
    <col min="14349" max="14592" width="9.140625" style="13" customWidth="1"/>
    <col min="14593" max="14593" width="10" style="13" customWidth="1"/>
    <col min="14594" max="14594" width="6" style="13" customWidth="1"/>
    <col min="14595" max="14595" width="11" style="13" customWidth="1"/>
    <col min="14596" max="14597" width="17" style="13" customWidth="1"/>
    <col min="14598" max="14598" width="7" style="13" customWidth="1"/>
    <col min="14599" max="14599" width="4" style="13" customWidth="1"/>
    <col min="14600" max="14600" width="12" style="13" customWidth="1"/>
    <col min="14601" max="14601" width="7" style="13" customWidth="1"/>
    <col min="14602" max="14602" width="4" style="13" customWidth="1"/>
    <col min="14603" max="14603" width="12" style="13" customWidth="1"/>
    <col min="14604" max="14604" width="4.42578125" style="13" customWidth="1"/>
    <col min="14605" max="14848" width="9.140625" style="13" customWidth="1"/>
    <col min="14849" max="14849" width="10" style="13" customWidth="1"/>
    <col min="14850" max="14850" width="6" style="13" customWidth="1"/>
    <col min="14851" max="14851" width="11" style="13" customWidth="1"/>
    <col min="14852" max="14853" width="17" style="13" customWidth="1"/>
    <col min="14854" max="14854" width="7" style="13" customWidth="1"/>
    <col min="14855" max="14855" width="4" style="13" customWidth="1"/>
    <col min="14856" max="14856" width="12" style="13" customWidth="1"/>
    <col min="14857" max="14857" width="7" style="13" customWidth="1"/>
    <col min="14858" max="14858" width="4" style="13" customWidth="1"/>
    <col min="14859" max="14859" width="12" style="13" customWidth="1"/>
    <col min="14860" max="14860" width="4.42578125" style="13" customWidth="1"/>
    <col min="14861" max="15104" width="9.140625" style="13" customWidth="1"/>
    <col min="15105" max="15105" width="10" style="13" customWidth="1"/>
    <col min="15106" max="15106" width="6" style="13" customWidth="1"/>
    <col min="15107" max="15107" width="11" style="13" customWidth="1"/>
    <col min="15108" max="15109" width="17" style="13" customWidth="1"/>
    <col min="15110" max="15110" width="7" style="13" customWidth="1"/>
    <col min="15111" max="15111" width="4" style="13" customWidth="1"/>
    <col min="15112" max="15112" width="12" style="13" customWidth="1"/>
    <col min="15113" max="15113" width="7" style="13" customWidth="1"/>
    <col min="15114" max="15114" width="4" style="13" customWidth="1"/>
    <col min="15115" max="15115" width="12" style="13" customWidth="1"/>
    <col min="15116" max="15116" width="4.42578125" style="13" customWidth="1"/>
    <col min="15117" max="15360" width="9.140625" style="13" customWidth="1"/>
    <col min="15361" max="15361" width="10" style="13" customWidth="1"/>
    <col min="15362" max="15362" width="6" style="13" customWidth="1"/>
    <col min="15363" max="15363" width="11" style="13" customWidth="1"/>
    <col min="15364" max="15365" width="17" style="13" customWidth="1"/>
    <col min="15366" max="15366" width="7" style="13" customWidth="1"/>
    <col min="15367" max="15367" width="4" style="13" customWidth="1"/>
    <col min="15368" max="15368" width="12" style="13" customWidth="1"/>
    <col min="15369" max="15369" width="7" style="13" customWidth="1"/>
    <col min="15370" max="15370" width="4" style="13" customWidth="1"/>
    <col min="15371" max="15371" width="12" style="13" customWidth="1"/>
    <col min="15372" max="15372" width="4.42578125" style="13" customWidth="1"/>
    <col min="15373" max="15616" width="9.140625" style="13" customWidth="1"/>
    <col min="15617" max="15617" width="10" style="13" customWidth="1"/>
    <col min="15618" max="15618" width="6" style="13" customWidth="1"/>
    <col min="15619" max="15619" width="11" style="13" customWidth="1"/>
    <col min="15620" max="15621" width="17" style="13" customWidth="1"/>
    <col min="15622" max="15622" width="7" style="13" customWidth="1"/>
    <col min="15623" max="15623" width="4" style="13" customWidth="1"/>
    <col min="15624" max="15624" width="12" style="13" customWidth="1"/>
    <col min="15625" max="15625" width="7" style="13" customWidth="1"/>
    <col min="15626" max="15626" width="4" style="13" customWidth="1"/>
    <col min="15627" max="15627" width="12" style="13" customWidth="1"/>
    <col min="15628" max="15628" width="4.42578125" style="13" customWidth="1"/>
    <col min="15629" max="15872" width="9.140625" style="13" customWidth="1"/>
    <col min="15873" max="15873" width="10" style="13" customWidth="1"/>
    <col min="15874" max="15874" width="6" style="13" customWidth="1"/>
    <col min="15875" max="15875" width="11" style="13" customWidth="1"/>
    <col min="15876" max="15877" width="17" style="13" customWidth="1"/>
    <col min="15878" max="15878" width="7" style="13" customWidth="1"/>
    <col min="15879" max="15879" width="4" style="13" customWidth="1"/>
    <col min="15880" max="15880" width="12" style="13" customWidth="1"/>
    <col min="15881" max="15881" width="7" style="13" customWidth="1"/>
    <col min="15882" max="15882" width="4" style="13" customWidth="1"/>
    <col min="15883" max="15883" width="12" style="13" customWidth="1"/>
    <col min="15884" max="15884" width="4.42578125" style="13" customWidth="1"/>
    <col min="15885" max="16128" width="9.140625" style="13" customWidth="1"/>
    <col min="16129" max="16129" width="10" style="13" customWidth="1"/>
    <col min="16130" max="16130" width="6" style="13" customWidth="1"/>
    <col min="16131" max="16131" width="11" style="13" customWidth="1"/>
    <col min="16132" max="16133" width="17" style="13" customWidth="1"/>
    <col min="16134" max="16134" width="7" style="13" customWidth="1"/>
    <col min="16135" max="16135" width="4" style="13" customWidth="1"/>
    <col min="16136" max="16136" width="12" style="13" customWidth="1"/>
    <col min="16137" max="16137" width="7" style="13" customWidth="1"/>
    <col min="16138" max="16138" width="4" style="13" customWidth="1"/>
    <col min="16139" max="16139" width="12" style="13" customWidth="1"/>
    <col min="16140" max="16140" width="4.42578125" style="13" customWidth="1"/>
    <col min="16141" max="16384" width="9.140625" style="13" customWidth="1"/>
  </cols>
  <sheetData>
    <row r="1" spans="1:12" ht="12.75" customHeight="1" x14ac:dyDescent="0.2">
      <c r="A1" s="129" t="s">
        <v>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customHeight="1" x14ac:dyDescent="0.25">
      <c r="A2" s="130" t="s">
        <v>226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2.1" customHeight="1" x14ac:dyDescent="0.2"/>
    <row r="4" spans="1:12" ht="11.25" customHeight="1" x14ac:dyDescent="0.2">
      <c r="A4" s="131" t="s">
        <v>149</v>
      </c>
      <c r="B4" s="131"/>
      <c r="C4" s="131" t="s">
        <v>150</v>
      </c>
      <c r="D4" s="131"/>
      <c r="E4" s="131"/>
      <c r="F4" s="131"/>
      <c r="G4" s="131"/>
      <c r="H4" s="131"/>
      <c r="I4" s="131"/>
      <c r="J4" s="131"/>
      <c r="K4" s="131"/>
      <c r="L4" s="131"/>
    </row>
    <row r="5" spans="1:12" ht="2.1" customHeight="1" x14ac:dyDescent="0.2"/>
    <row r="6" spans="1:12" ht="11.25" customHeight="1" x14ac:dyDescent="0.2">
      <c r="A6" s="131" t="s">
        <v>151</v>
      </c>
      <c r="B6" s="131"/>
      <c r="C6" s="131" t="s">
        <v>227</v>
      </c>
      <c r="D6" s="131"/>
      <c r="E6" s="131"/>
      <c r="F6" s="131"/>
      <c r="G6" s="131"/>
      <c r="H6" s="131"/>
      <c r="I6" s="131"/>
      <c r="J6" s="131"/>
      <c r="K6" s="131"/>
      <c r="L6" s="131"/>
    </row>
    <row r="7" spans="1:12" ht="2.1" customHeight="1" x14ac:dyDescent="0.2"/>
    <row r="8" spans="1:12" ht="12.75" customHeight="1" x14ac:dyDescent="0.2">
      <c r="A8" s="135" t="s">
        <v>228</v>
      </c>
      <c r="B8" s="137" t="s">
        <v>229</v>
      </c>
      <c r="C8" s="137"/>
      <c r="D8" s="137" t="s">
        <v>230</v>
      </c>
      <c r="E8" s="140" t="s">
        <v>231</v>
      </c>
      <c r="F8" s="142" t="s">
        <v>232</v>
      </c>
      <c r="G8" s="142"/>
      <c r="H8" s="142"/>
      <c r="I8" s="143" t="s">
        <v>233</v>
      </c>
      <c r="J8" s="143"/>
      <c r="K8" s="143"/>
    </row>
    <row r="9" spans="1:12" ht="12.75" customHeight="1" x14ac:dyDescent="0.2">
      <c r="A9" s="136"/>
      <c r="B9" s="136"/>
      <c r="C9" s="138"/>
      <c r="D9" s="139"/>
      <c r="E9" s="141"/>
      <c r="F9" s="28" t="s">
        <v>153</v>
      </c>
      <c r="G9" s="144"/>
      <c r="H9" s="144"/>
      <c r="I9" s="29" t="s">
        <v>153</v>
      </c>
      <c r="J9" s="144"/>
      <c r="K9" s="144"/>
    </row>
    <row r="10" spans="1:12" ht="124.5" customHeight="1" outlineLevel="1" x14ac:dyDescent="0.2">
      <c r="A10" s="30" t="s">
        <v>234</v>
      </c>
      <c r="B10" s="132" t="s">
        <v>235</v>
      </c>
      <c r="C10" s="132"/>
      <c r="D10" s="31" t="s">
        <v>236</v>
      </c>
      <c r="E10" s="31" t="s">
        <v>237</v>
      </c>
      <c r="F10" s="32" t="s">
        <v>238</v>
      </c>
      <c r="G10" s="133">
        <v>20000</v>
      </c>
      <c r="H10" s="133"/>
      <c r="I10" s="32" t="s">
        <v>239</v>
      </c>
      <c r="J10" s="134">
        <v>20000</v>
      </c>
      <c r="K10" s="134"/>
      <c r="L10" s="13" t="s">
        <v>373</v>
      </c>
    </row>
    <row r="11" spans="1:12" ht="102" customHeight="1" outlineLevel="1" x14ac:dyDescent="0.2">
      <c r="A11" s="30" t="s">
        <v>234</v>
      </c>
      <c r="B11" s="132" t="s">
        <v>240</v>
      </c>
      <c r="C11" s="132"/>
      <c r="D11" s="31" t="s">
        <v>236</v>
      </c>
      <c r="E11" s="31" t="s">
        <v>241</v>
      </c>
      <c r="F11" s="32" t="s">
        <v>238</v>
      </c>
      <c r="G11" s="133">
        <v>50000</v>
      </c>
      <c r="H11" s="133"/>
      <c r="I11" s="32" t="s">
        <v>239</v>
      </c>
      <c r="J11" s="134">
        <v>50000</v>
      </c>
      <c r="K11" s="134"/>
    </row>
    <row r="12" spans="1:12" ht="113.25" customHeight="1" outlineLevel="1" x14ac:dyDescent="0.2">
      <c r="A12" s="30" t="s">
        <v>242</v>
      </c>
      <c r="B12" s="145" t="s">
        <v>243</v>
      </c>
      <c r="C12" s="145"/>
      <c r="D12" s="31" t="s">
        <v>244</v>
      </c>
      <c r="E12" s="31" t="s">
        <v>245</v>
      </c>
      <c r="F12" s="32" t="s">
        <v>238</v>
      </c>
      <c r="G12" s="133">
        <v>12275.42</v>
      </c>
      <c r="H12" s="133"/>
      <c r="I12" s="32" t="s">
        <v>239</v>
      </c>
      <c r="J12" s="134">
        <v>12275.42</v>
      </c>
      <c r="K12" s="134"/>
    </row>
    <row r="13" spans="1:12" ht="113.25" customHeight="1" outlineLevel="1" x14ac:dyDescent="0.2">
      <c r="A13" s="30" t="s">
        <v>246</v>
      </c>
      <c r="B13" s="145" t="s">
        <v>247</v>
      </c>
      <c r="C13" s="145"/>
      <c r="D13" s="31" t="s">
        <v>244</v>
      </c>
      <c r="E13" s="31" t="s">
        <v>248</v>
      </c>
      <c r="F13" s="32" t="s">
        <v>238</v>
      </c>
      <c r="G13" s="133">
        <v>12275.42</v>
      </c>
      <c r="H13" s="133"/>
      <c r="I13" s="32" t="s">
        <v>239</v>
      </c>
      <c r="J13" s="134">
        <v>12275.42</v>
      </c>
      <c r="K13" s="134"/>
    </row>
    <row r="14" spans="1:12" ht="124.5" customHeight="1" outlineLevel="1" x14ac:dyDescent="0.2">
      <c r="A14" s="30" t="s">
        <v>246</v>
      </c>
      <c r="B14" s="145" t="s">
        <v>249</v>
      </c>
      <c r="C14" s="145"/>
      <c r="D14" s="31" t="s">
        <v>244</v>
      </c>
      <c r="E14" s="31" t="s">
        <v>250</v>
      </c>
      <c r="F14" s="32" t="s">
        <v>238</v>
      </c>
      <c r="G14" s="146">
        <v>451.69</v>
      </c>
      <c r="H14" s="146"/>
      <c r="I14" s="32" t="s">
        <v>239</v>
      </c>
      <c r="J14" s="147">
        <v>451.69</v>
      </c>
      <c r="K14" s="147"/>
    </row>
    <row r="15" spans="1:12" ht="124.5" customHeight="1" outlineLevel="1" x14ac:dyDescent="0.2">
      <c r="A15" s="30" t="s">
        <v>251</v>
      </c>
      <c r="B15" s="132" t="s">
        <v>252</v>
      </c>
      <c r="C15" s="132"/>
      <c r="D15" s="31" t="s">
        <v>253</v>
      </c>
      <c r="E15" s="31" t="s">
        <v>254</v>
      </c>
      <c r="F15" s="32" t="s">
        <v>238</v>
      </c>
      <c r="G15" s="133">
        <v>9902.9699999999993</v>
      </c>
      <c r="H15" s="133"/>
      <c r="I15" s="32" t="s">
        <v>239</v>
      </c>
      <c r="J15" s="134">
        <v>9902.9699999999993</v>
      </c>
      <c r="K15" s="134"/>
    </row>
    <row r="16" spans="1:12" ht="124.5" customHeight="1" outlineLevel="1" x14ac:dyDescent="0.2">
      <c r="A16" s="30" t="s">
        <v>251</v>
      </c>
      <c r="B16" s="132" t="s">
        <v>255</v>
      </c>
      <c r="C16" s="132"/>
      <c r="D16" s="31" t="s">
        <v>253</v>
      </c>
      <c r="E16" s="31" t="s">
        <v>256</v>
      </c>
      <c r="F16" s="32" t="s">
        <v>238</v>
      </c>
      <c r="G16" s="133">
        <v>9902.9699999999993</v>
      </c>
      <c r="H16" s="133"/>
      <c r="I16" s="32" t="s">
        <v>239</v>
      </c>
      <c r="J16" s="134">
        <v>9902.9699999999993</v>
      </c>
      <c r="K16" s="134"/>
    </row>
    <row r="17" spans="1:11" ht="124.5" customHeight="1" outlineLevel="1" x14ac:dyDescent="0.2">
      <c r="A17" s="30" t="s">
        <v>251</v>
      </c>
      <c r="B17" s="132" t="s">
        <v>257</v>
      </c>
      <c r="C17" s="132"/>
      <c r="D17" s="31" t="s">
        <v>253</v>
      </c>
      <c r="E17" s="31" t="s">
        <v>258</v>
      </c>
      <c r="F17" s="32" t="s">
        <v>238</v>
      </c>
      <c r="G17" s="133">
        <v>10150.549999999999</v>
      </c>
      <c r="H17" s="133"/>
      <c r="I17" s="32" t="s">
        <v>239</v>
      </c>
      <c r="J17" s="134">
        <v>10150.549999999999</v>
      </c>
      <c r="K17" s="134"/>
    </row>
    <row r="18" spans="1:11" ht="102" customHeight="1" outlineLevel="1" x14ac:dyDescent="0.2">
      <c r="A18" s="30" t="s">
        <v>259</v>
      </c>
      <c r="B18" s="132" t="s">
        <v>260</v>
      </c>
      <c r="C18" s="132"/>
      <c r="D18" s="31" t="s">
        <v>261</v>
      </c>
      <c r="E18" s="31" t="s">
        <v>262</v>
      </c>
      <c r="F18" s="32" t="s">
        <v>238</v>
      </c>
      <c r="G18" s="133">
        <v>3750</v>
      </c>
      <c r="H18" s="133"/>
      <c r="I18" s="32" t="s">
        <v>239</v>
      </c>
      <c r="J18" s="134">
        <v>3750</v>
      </c>
      <c r="K18" s="134"/>
    </row>
    <row r="19" spans="1:11" ht="102" customHeight="1" outlineLevel="1" x14ac:dyDescent="0.2">
      <c r="A19" s="30" t="s">
        <v>259</v>
      </c>
      <c r="B19" s="132" t="s">
        <v>260</v>
      </c>
      <c r="C19" s="132"/>
      <c r="D19" s="31" t="s">
        <v>263</v>
      </c>
      <c r="E19" s="31" t="s">
        <v>262</v>
      </c>
      <c r="F19" s="32" t="s">
        <v>238</v>
      </c>
      <c r="G19" s="133">
        <v>3750</v>
      </c>
      <c r="H19" s="133"/>
      <c r="I19" s="32" t="s">
        <v>239</v>
      </c>
      <c r="J19" s="134">
        <v>3750</v>
      </c>
      <c r="K19" s="134"/>
    </row>
    <row r="20" spans="1:11" ht="147" customHeight="1" outlineLevel="1" x14ac:dyDescent="0.2">
      <c r="A20" s="30" t="s">
        <v>264</v>
      </c>
      <c r="B20" s="132" t="s">
        <v>265</v>
      </c>
      <c r="C20" s="132"/>
      <c r="D20" s="31" t="s">
        <v>266</v>
      </c>
      <c r="E20" s="31" t="s">
        <v>267</v>
      </c>
      <c r="F20" s="32" t="s">
        <v>238</v>
      </c>
      <c r="G20" s="133">
        <v>40000</v>
      </c>
      <c r="H20" s="133"/>
      <c r="I20" s="32" t="s">
        <v>239</v>
      </c>
      <c r="J20" s="134">
        <v>40000</v>
      </c>
      <c r="K20" s="134"/>
    </row>
    <row r="21" spans="1:11" ht="124.5" customHeight="1" outlineLevel="1" x14ac:dyDescent="0.2">
      <c r="A21" s="30" t="s">
        <v>268</v>
      </c>
      <c r="B21" s="132" t="s">
        <v>269</v>
      </c>
      <c r="C21" s="132"/>
      <c r="D21" s="31" t="s">
        <v>253</v>
      </c>
      <c r="E21" s="31" t="s">
        <v>270</v>
      </c>
      <c r="F21" s="32" t="s">
        <v>238</v>
      </c>
      <c r="G21" s="133">
        <v>7922.38</v>
      </c>
      <c r="H21" s="133"/>
      <c r="I21" s="32" t="s">
        <v>239</v>
      </c>
      <c r="J21" s="134">
        <v>7922.38</v>
      </c>
      <c r="K21" s="134"/>
    </row>
    <row r="22" spans="1:11" ht="124.5" customHeight="1" outlineLevel="1" x14ac:dyDescent="0.2">
      <c r="A22" s="30" t="s">
        <v>268</v>
      </c>
      <c r="B22" s="132" t="s">
        <v>271</v>
      </c>
      <c r="C22" s="132"/>
      <c r="D22" s="31" t="s">
        <v>253</v>
      </c>
      <c r="E22" s="31" t="s">
        <v>272</v>
      </c>
      <c r="F22" s="32" t="s">
        <v>238</v>
      </c>
      <c r="G22" s="133">
        <v>7922.38</v>
      </c>
      <c r="H22" s="133"/>
      <c r="I22" s="32" t="s">
        <v>239</v>
      </c>
      <c r="J22" s="134">
        <v>7922.38</v>
      </c>
      <c r="K22" s="134"/>
    </row>
    <row r="23" spans="1:11" ht="124.5" customHeight="1" outlineLevel="1" x14ac:dyDescent="0.2">
      <c r="A23" s="30" t="s">
        <v>268</v>
      </c>
      <c r="B23" s="132" t="s">
        <v>273</v>
      </c>
      <c r="C23" s="132"/>
      <c r="D23" s="31" t="s">
        <v>253</v>
      </c>
      <c r="E23" s="31" t="s">
        <v>274</v>
      </c>
      <c r="F23" s="32" t="s">
        <v>238</v>
      </c>
      <c r="G23" s="133">
        <v>9407.83</v>
      </c>
      <c r="H23" s="133"/>
      <c r="I23" s="32" t="s">
        <v>239</v>
      </c>
      <c r="J23" s="134">
        <v>9407.83</v>
      </c>
      <c r="K23" s="134"/>
    </row>
    <row r="24" spans="1:11" ht="124.5" customHeight="1" outlineLevel="1" x14ac:dyDescent="0.2">
      <c r="A24" s="30" t="s">
        <v>275</v>
      </c>
      <c r="B24" s="132" t="s">
        <v>276</v>
      </c>
      <c r="C24" s="132"/>
      <c r="D24" s="31" t="s">
        <v>253</v>
      </c>
      <c r="E24" s="31" t="s">
        <v>277</v>
      </c>
      <c r="F24" s="32" t="s">
        <v>238</v>
      </c>
      <c r="G24" s="133">
        <v>2462.1</v>
      </c>
      <c r="H24" s="133"/>
      <c r="I24" s="32" t="s">
        <v>239</v>
      </c>
      <c r="J24" s="134">
        <v>2462.1</v>
      </c>
      <c r="K24" s="134"/>
    </row>
    <row r="25" spans="1:11" ht="124.5" customHeight="1" outlineLevel="1" x14ac:dyDescent="0.2">
      <c r="A25" s="30" t="s">
        <v>278</v>
      </c>
      <c r="B25" s="132" t="s">
        <v>279</v>
      </c>
      <c r="C25" s="132"/>
      <c r="D25" s="31" t="s">
        <v>253</v>
      </c>
      <c r="E25" s="31" t="s">
        <v>280</v>
      </c>
      <c r="F25" s="32" t="s">
        <v>238</v>
      </c>
      <c r="G25" s="133">
        <v>3961.19</v>
      </c>
      <c r="H25" s="133"/>
      <c r="I25" s="32" t="s">
        <v>239</v>
      </c>
      <c r="J25" s="134">
        <v>3961.19</v>
      </c>
      <c r="K25" s="134"/>
    </row>
    <row r="26" spans="1:11" ht="113.25" customHeight="1" outlineLevel="1" x14ac:dyDescent="0.2">
      <c r="A26" s="30" t="s">
        <v>281</v>
      </c>
      <c r="B26" s="145" t="s">
        <v>282</v>
      </c>
      <c r="C26" s="145"/>
      <c r="D26" s="31" t="s">
        <v>244</v>
      </c>
      <c r="E26" s="31" t="s">
        <v>248</v>
      </c>
      <c r="F26" s="32" t="s">
        <v>238</v>
      </c>
      <c r="G26" s="148">
        <v>-12275.42</v>
      </c>
      <c r="H26" s="148"/>
      <c r="I26" s="32" t="s">
        <v>239</v>
      </c>
      <c r="J26" s="149">
        <v>-12275.42</v>
      </c>
      <c r="K26" s="149"/>
    </row>
    <row r="27" spans="1:11" ht="124.5" customHeight="1" outlineLevel="1" x14ac:dyDescent="0.2">
      <c r="A27" s="30" t="s">
        <v>283</v>
      </c>
      <c r="B27" s="132" t="s">
        <v>284</v>
      </c>
      <c r="C27" s="132"/>
      <c r="D27" s="31" t="s">
        <v>253</v>
      </c>
      <c r="E27" s="31" t="s">
        <v>285</v>
      </c>
      <c r="F27" s="32" t="s">
        <v>238</v>
      </c>
      <c r="G27" s="133">
        <v>23371.02</v>
      </c>
      <c r="H27" s="133"/>
      <c r="I27" s="32" t="s">
        <v>239</v>
      </c>
      <c r="J27" s="134">
        <v>23371.02</v>
      </c>
      <c r="K27" s="134"/>
    </row>
    <row r="28" spans="1:11" ht="169.5" customHeight="1" outlineLevel="1" x14ac:dyDescent="0.2">
      <c r="A28" s="30" t="s">
        <v>286</v>
      </c>
      <c r="B28" s="132" t="s">
        <v>287</v>
      </c>
      <c r="C28" s="132"/>
      <c r="D28" s="31" t="s">
        <v>253</v>
      </c>
      <c r="E28" s="31" t="s">
        <v>288</v>
      </c>
      <c r="F28" s="32" t="s">
        <v>238</v>
      </c>
      <c r="G28" s="133">
        <v>20000</v>
      </c>
      <c r="H28" s="133"/>
      <c r="I28" s="32" t="s">
        <v>239</v>
      </c>
      <c r="J28" s="134">
        <v>20000</v>
      </c>
      <c r="K28" s="134"/>
    </row>
    <row r="29" spans="1:11" ht="158.25" customHeight="1" outlineLevel="1" x14ac:dyDescent="0.2">
      <c r="A29" s="30" t="s">
        <v>289</v>
      </c>
      <c r="B29" s="132" t="s">
        <v>290</v>
      </c>
      <c r="C29" s="132"/>
      <c r="D29" s="31" t="s">
        <v>291</v>
      </c>
      <c r="E29" s="31" t="s">
        <v>292</v>
      </c>
      <c r="F29" s="32" t="s">
        <v>238</v>
      </c>
      <c r="G29" s="146">
        <v>932.2</v>
      </c>
      <c r="H29" s="146"/>
      <c r="I29" s="32" t="s">
        <v>239</v>
      </c>
      <c r="J29" s="147">
        <v>932.2</v>
      </c>
      <c r="K29" s="147"/>
    </row>
    <row r="30" spans="1:11" ht="124.5" customHeight="1" outlineLevel="1" x14ac:dyDescent="0.2">
      <c r="A30" s="30" t="s">
        <v>293</v>
      </c>
      <c r="B30" s="132" t="s">
        <v>294</v>
      </c>
      <c r="C30" s="132"/>
      <c r="D30" s="31" t="s">
        <v>253</v>
      </c>
      <c r="E30" s="31" t="s">
        <v>295</v>
      </c>
      <c r="F30" s="32" t="s">
        <v>238</v>
      </c>
      <c r="G30" s="133">
        <v>13848.41</v>
      </c>
      <c r="H30" s="133"/>
      <c r="I30" s="32" t="s">
        <v>239</v>
      </c>
      <c r="J30" s="134">
        <v>13848.41</v>
      </c>
      <c r="K30" s="134"/>
    </row>
    <row r="31" spans="1:11" ht="113.25" customHeight="1" outlineLevel="1" x14ac:dyDescent="0.2">
      <c r="A31" s="30" t="s">
        <v>296</v>
      </c>
      <c r="B31" s="132" t="s">
        <v>297</v>
      </c>
      <c r="C31" s="132"/>
      <c r="D31" s="31" t="s">
        <v>253</v>
      </c>
      <c r="E31" s="31" t="s">
        <v>254</v>
      </c>
      <c r="F31" s="32" t="s">
        <v>238</v>
      </c>
      <c r="G31" s="148">
        <v>-9902.9699999999993</v>
      </c>
      <c r="H31" s="148"/>
      <c r="I31" s="32" t="s">
        <v>239</v>
      </c>
      <c r="J31" s="149">
        <v>-9902.9699999999993</v>
      </c>
      <c r="K31" s="149"/>
    </row>
    <row r="32" spans="1:11" ht="135.75" customHeight="1" outlineLevel="1" x14ac:dyDescent="0.2">
      <c r="A32" s="30" t="s">
        <v>298</v>
      </c>
      <c r="B32" s="132" t="s">
        <v>299</v>
      </c>
      <c r="C32" s="132"/>
      <c r="D32" s="31" t="s">
        <v>253</v>
      </c>
      <c r="E32" s="31" t="s">
        <v>300</v>
      </c>
      <c r="F32" s="32" t="s">
        <v>238</v>
      </c>
      <c r="G32" s="133">
        <v>10001.629999999999</v>
      </c>
      <c r="H32" s="133"/>
      <c r="I32" s="32" t="s">
        <v>239</v>
      </c>
      <c r="J32" s="134">
        <v>10001.629999999999</v>
      </c>
      <c r="K32" s="134"/>
    </row>
    <row r="33" spans="1:11" ht="124.5" customHeight="1" outlineLevel="1" x14ac:dyDescent="0.2">
      <c r="A33" s="30" t="s">
        <v>298</v>
      </c>
      <c r="B33" s="132" t="s">
        <v>301</v>
      </c>
      <c r="C33" s="132"/>
      <c r="D33" s="31" t="s">
        <v>263</v>
      </c>
      <c r="E33" s="31" t="s">
        <v>302</v>
      </c>
      <c r="F33" s="32" t="s">
        <v>238</v>
      </c>
      <c r="G33" s="133">
        <v>5508.47</v>
      </c>
      <c r="H33" s="133"/>
      <c r="I33" s="32" t="s">
        <v>239</v>
      </c>
      <c r="J33" s="134">
        <v>5508.47</v>
      </c>
      <c r="K33" s="134"/>
    </row>
    <row r="34" spans="1:11" ht="135.75" customHeight="1" outlineLevel="1" x14ac:dyDescent="0.2">
      <c r="A34" s="30" t="s">
        <v>303</v>
      </c>
      <c r="B34" s="132" t="s">
        <v>304</v>
      </c>
      <c r="C34" s="132"/>
      <c r="D34" s="31" t="s">
        <v>253</v>
      </c>
      <c r="E34" s="31" t="s">
        <v>305</v>
      </c>
      <c r="F34" s="32" t="s">
        <v>238</v>
      </c>
      <c r="G34" s="133">
        <v>20003.25</v>
      </c>
      <c r="H34" s="133"/>
      <c r="I34" s="32" t="s">
        <v>239</v>
      </c>
      <c r="J34" s="134">
        <v>20003.25</v>
      </c>
      <c r="K34" s="134"/>
    </row>
    <row r="35" spans="1:11" ht="135.75" customHeight="1" outlineLevel="1" x14ac:dyDescent="0.2">
      <c r="A35" s="30" t="s">
        <v>306</v>
      </c>
      <c r="B35" s="132" t="s">
        <v>307</v>
      </c>
      <c r="C35" s="132"/>
      <c r="D35" s="31" t="s">
        <v>253</v>
      </c>
      <c r="E35" s="31" t="s">
        <v>308</v>
      </c>
      <c r="F35" s="32" t="s">
        <v>238</v>
      </c>
      <c r="G35" s="133">
        <v>10001.629999999999</v>
      </c>
      <c r="H35" s="133"/>
      <c r="I35" s="32" t="s">
        <v>239</v>
      </c>
      <c r="J35" s="134">
        <v>10001.629999999999</v>
      </c>
      <c r="K35" s="134"/>
    </row>
    <row r="36" spans="1:11" ht="135.75" customHeight="1" outlineLevel="1" x14ac:dyDescent="0.2">
      <c r="A36" s="30" t="s">
        <v>309</v>
      </c>
      <c r="B36" s="132" t="s">
        <v>310</v>
      </c>
      <c r="C36" s="132"/>
      <c r="D36" s="31" t="s">
        <v>253</v>
      </c>
      <c r="E36" s="31" t="s">
        <v>311</v>
      </c>
      <c r="F36" s="32" t="s">
        <v>238</v>
      </c>
      <c r="G36" s="133">
        <v>10770.98</v>
      </c>
      <c r="H36" s="133"/>
      <c r="I36" s="32" t="s">
        <v>239</v>
      </c>
      <c r="J36" s="134">
        <v>10770.98</v>
      </c>
      <c r="K36" s="134"/>
    </row>
    <row r="37" spans="1:11" ht="135.75" customHeight="1" outlineLevel="1" x14ac:dyDescent="0.2">
      <c r="A37" s="30" t="s">
        <v>312</v>
      </c>
      <c r="B37" s="132" t="s">
        <v>313</v>
      </c>
      <c r="C37" s="132"/>
      <c r="D37" s="31" t="s">
        <v>253</v>
      </c>
      <c r="E37" s="31" t="s">
        <v>314</v>
      </c>
      <c r="F37" s="32" t="s">
        <v>238</v>
      </c>
      <c r="G37" s="133">
        <v>19135.240000000002</v>
      </c>
      <c r="H37" s="133"/>
      <c r="I37" s="32" t="s">
        <v>239</v>
      </c>
      <c r="J37" s="134">
        <v>19135.240000000002</v>
      </c>
      <c r="K37" s="134"/>
    </row>
    <row r="38" spans="1:11" ht="124.5" customHeight="1" outlineLevel="1" x14ac:dyDescent="0.2">
      <c r="A38" s="30" t="s">
        <v>312</v>
      </c>
      <c r="B38" s="132" t="s">
        <v>315</v>
      </c>
      <c r="C38" s="132"/>
      <c r="D38" s="31" t="s">
        <v>316</v>
      </c>
      <c r="E38" s="31" t="s">
        <v>317</v>
      </c>
      <c r="F38" s="32" t="s">
        <v>238</v>
      </c>
      <c r="G38" s="133">
        <v>6500</v>
      </c>
      <c r="H38" s="133"/>
      <c r="I38" s="32" t="s">
        <v>239</v>
      </c>
      <c r="J38" s="134">
        <v>6500</v>
      </c>
      <c r="K38" s="134"/>
    </row>
    <row r="39" spans="1:11" ht="135.75" customHeight="1" outlineLevel="1" x14ac:dyDescent="0.2">
      <c r="A39" s="30" t="s">
        <v>318</v>
      </c>
      <c r="B39" s="132" t="s">
        <v>319</v>
      </c>
      <c r="C39" s="132"/>
      <c r="D39" s="31" t="s">
        <v>253</v>
      </c>
      <c r="E39" s="31" t="s">
        <v>320</v>
      </c>
      <c r="F39" s="32" t="s">
        <v>238</v>
      </c>
      <c r="G39" s="133">
        <v>13079.05</v>
      </c>
      <c r="H39" s="133"/>
      <c r="I39" s="32" t="s">
        <v>239</v>
      </c>
      <c r="J39" s="134">
        <v>13079.05</v>
      </c>
      <c r="K39" s="134"/>
    </row>
    <row r="40" spans="1:11" ht="158.25" customHeight="1" outlineLevel="1" x14ac:dyDescent="0.2">
      <c r="A40" s="30" t="s">
        <v>321</v>
      </c>
      <c r="B40" s="132" t="s">
        <v>322</v>
      </c>
      <c r="C40" s="132"/>
      <c r="D40" s="31" t="s">
        <v>253</v>
      </c>
      <c r="E40" s="31" t="s">
        <v>323</v>
      </c>
      <c r="F40" s="32" t="s">
        <v>238</v>
      </c>
      <c r="G40" s="133">
        <v>42204.62</v>
      </c>
      <c r="H40" s="133"/>
      <c r="I40" s="32" t="s">
        <v>239</v>
      </c>
      <c r="J40" s="134">
        <v>42204.62</v>
      </c>
      <c r="K40" s="134"/>
    </row>
    <row r="41" spans="1:11" ht="158.25" customHeight="1" outlineLevel="1" x14ac:dyDescent="0.2">
      <c r="A41" s="30" t="s">
        <v>324</v>
      </c>
      <c r="B41" s="132" t="s">
        <v>325</v>
      </c>
      <c r="C41" s="132"/>
      <c r="D41" s="31" t="s">
        <v>253</v>
      </c>
      <c r="E41" s="31" t="s">
        <v>326</v>
      </c>
      <c r="F41" s="32" t="s">
        <v>238</v>
      </c>
      <c r="G41" s="133">
        <v>3077.42</v>
      </c>
      <c r="H41" s="133"/>
      <c r="I41" s="32" t="s">
        <v>239</v>
      </c>
      <c r="J41" s="134">
        <v>3077.42</v>
      </c>
      <c r="K41" s="134"/>
    </row>
    <row r="42" spans="1:11" ht="158.25" customHeight="1" outlineLevel="1" x14ac:dyDescent="0.2">
      <c r="A42" s="30" t="s">
        <v>324</v>
      </c>
      <c r="B42" s="132" t="s">
        <v>327</v>
      </c>
      <c r="C42" s="132"/>
      <c r="D42" s="31" t="s">
        <v>253</v>
      </c>
      <c r="E42" s="31" t="s">
        <v>328</v>
      </c>
      <c r="F42" s="32" t="s">
        <v>238</v>
      </c>
      <c r="G42" s="133">
        <v>12925.18</v>
      </c>
      <c r="H42" s="133"/>
      <c r="I42" s="32" t="s">
        <v>239</v>
      </c>
      <c r="J42" s="134">
        <v>12925.18</v>
      </c>
      <c r="K42" s="134"/>
    </row>
    <row r="43" spans="1:11" ht="169.5" customHeight="1" outlineLevel="1" x14ac:dyDescent="0.2">
      <c r="A43" s="30" t="s">
        <v>329</v>
      </c>
      <c r="B43" s="132" t="s">
        <v>330</v>
      </c>
      <c r="C43" s="132"/>
      <c r="D43" s="31" t="s">
        <v>253</v>
      </c>
      <c r="E43" s="31" t="s">
        <v>331</v>
      </c>
      <c r="F43" s="32" t="s">
        <v>238</v>
      </c>
      <c r="G43" s="133">
        <v>9985.15</v>
      </c>
      <c r="H43" s="133"/>
      <c r="I43" s="32" t="s">
        <v>239</v>
      </c>
      <c r="J43" s="134">
        <v>9985.15</v>
      </c>
      <c r="K43" s="134"/>
    </row>
    <row r="44" spans="1:11" ht="169.5" customHeight="1" outlineLevel="1" x14ac:dyDescent="0.2">
      <c r="A44" s="30" t="s">
        <v>329</v>
      </c>
      <c r="B44" s="132" t="s">
        <v>332</v>
      </c>
      <c r="C44" s="132"/>
      <c r="D44" s="31" t="s">
        <v>253</v>
      </c>
      <c r="E44" s="31" t="s">
        <v>333</v>
      </c>
      <c r="F44" s="32" t="s">
        <v>238</v>
      </c>
      <c r="G44" s="133">
        <v>14096.69</v>
      </c>
      <c r="H44" s="133"/>
      <c r="I44" s="32" t="s">
        <v>239</v>
      </c>
      <c r="J44" s="134">
        <v>14096.69</v>
      </c>
      <c r="K44" s="134"/>
    </row>
    <row r="45" spans="1:11" ht="169.5" customHeight="1" outlineLevel="1" x14ac:dyDescent="0.2">
      <c r="A45" s="30" t="s">
        <v>329</v>
      </c>
      <c r="B45" s="132" t="s">
        <v>334</v>
      </c>
      <c r="C45" s="132"/>
      <c r="D45" s="31" t="s">
        <v>253</v>
      </c>
      <c r="E45" s="31" t="s">
        <v>335</v>
      </c>
      <c r="F45" s="32" t="s">
        <v>238</v>
      </c>
      <c r="G45" s="133">
        <v>14096.69</v>
      </c>
      <c r="H45" s="133"/>
      <c r="I45" s="32" t="s">
        <v>239</v>
      </c>
      <c r="J45" s="134">
        <v>14096.69</v>
      </c>
      <c r="K45" s="134"/>
    </row>
    <row r="46" spans="1:11" ht="169.5" customHeight="1" outlineLevel="1" x14ac:dyDescent="0.2">
      <c r="A46" s="30" t="s">
        <v>329</v>
      </c>
      <c r="B46" s="132" t="s">
        <v>336</v>
      </c>
      <c r="C46" s="132"/>
      <c r="D46" s="31" t="s">
        <v>253</v>
      </c>
      <c r="E46" s="31" t="s">
        <v>337</v>
      </c>
      <c r="F46" s="32" t="s">
        <v>238</v>
      </c>
      <c r="G46" s="133">
        <v>15858.77</v>
      </c>
      <c r="H46" s="133"/>
      <c r="I46" s="32" t="s">
        <v>239</v>
      </c>
      <c r="J46" s="134">
        <v>15858.77</v>
      </c>
      <c r="K46" s="134"/>
    </row>
    <row r="47" spans="1:11" ht="169.5" customHeight="1" outlineLevel="1" x14ac:dyDescent="0.2">
      <c r="A47" s="30" t="s">
        <v>329</v>
      </c>
      <c r="B47" s="132" t="s">
        <v>338</v>
      </c>
      <c r="C47" s="132"/>
      <c r="D47" s="31" t="s">
        <v>253</v>
      </c>
      <c r="E47" s="31" t="s">
        <v>339</v>
      </c>
      <c r="F47" s="32" t="s">
        <v>238</v>
      </c>
      <c r="G47" s="133">
        <v>14684.05</v>
      </c>
      <c r="H47" s="133"/>
      <c r="I47" s="32" t="s">
        <v>239</v>
      </c>
      <c r="J47" s="134">
        <v>14684.05</v>
      </c>
      <c r="K47" s="134"/>
    </row>
    <row r="48" spans="1:11" ht="169.5" customHeight="1" outlineLevel="1" x14ac:dyDescent="0.2">
      <c r="A48" s="30" t="s">
        <v>329</v>
      </c>
      <c r="B48" s="132" t="s">
        <v>340</v>
      </c>
      <c r="C48" s="132"/>
      <c r="D48" s="31" t="s">
        <v>253</v>
      </c>
      <c r="E48" s="31" t="s">
        <v>341</v>
      </c>
      <c r="F48" s="32" t="s">
        <v>238</v>
      </c>
      <c r="G48" s="133">
        <v>15858.77</v>
      </c>
      <c r="H48" s="133"/>
      <c r="I48" s="32" t="s">
        <v>239</v>
      </c>
      <c r="J48" s="134">
        <v>15858.77</v>
      </c>
      <c r="K48" s="134"/>
    </row>
    <row r="49" spans="1:11" ht="169.5" customHeight="1" outlineLevel="1" x14ac:dyDescent="0.2">
      <c r="A49" s="30" t="s">
        <v>329</v>
      </c>
      <c r="B49" s="132" t="s">
        <v>342</v>
      </c>
      <c r="C49" s="132"/>
      <c r="D49" s="31" t="s">
        <v>253</v>
      </c>
      <c r="E49" s="31" t="s">
        <v>343</v>
      </c>
      <c r="F49" s="32" t="s">
        <v>238</v>
      </c>
      <c r="G49" s="133">
        <v>7635.71</v>
      </c>
      <c r="H49" s="133"/>
      <c r="I49" s="32" t="s">
        <v>239</v>
      </c>
      <c r="J49" s="134">
        <v>7635.71</v>
      </c>
      <c r="K49" s="134"/>
    </row>
    <row r="50" spans="1:11" ht="158.25" customHeight="1" outlineLevel="1" x14ac:dyDescent="0.2">
      <c r="A50" s="30" t="s">
        <v>344</v>
      </c>
      <c r="B50" s="132" t="s">
        <v>345</v>
      </c>
      <c r="C50" s="132"/>
      <c r="D50" s="31" t="s">
        <v>253</v>
      </c>
      <c r="E50" s="31" t="s">
        <v>346</v>
      </c>
      <c r="F50" s="32" t="s">
        <v>238</v>
      </c>
      <c r="G50" s="133">
        <v>12494.34</v>
      </c>
      <c r="H50" s="133"/>
      <c r="I50" s="32" t="s">
        <v>239</v>
      </c>
      <c r="J50" s="134">
        <v>12494.34</v>
      </c>
      <c r="K50" s="134"/>
    </row>
    <row r="51" spans="1:11" ht="169.5" customHeight="1" outlineLevel="1" x14ac:dyDescent="0.2">
      <c r="A51" s="30" t="s">
        <v>344</v>
      </c>
      <c r="B51" s="132" t="s">
        <v>347</v>
      </c>
      <c r="C51" s="132"/>
      <c r="D51" s="31" t="s">
        <v>253</v>
      </c>
      <c r="E51" s="31" t="s">
        <v>348</v>
      </c>
      <c r="F51" s="32" t="s">
        <v>238</v>
      </c>
      <c r="G51" s="133">
        <v>15623.83</v>
      </c>
      <c r="H51" s="133"/>
      <c r="I51" s="32" t="s">
        <v>239</v>
      </c>
      <c r="J51" s="134">
        <v>15623.83</v>
      </c>
      <c r="K51" s="134"/>
    </row>
    <row r="52" spans="1:11" ht="124.5" customHeight="1" outlineLevel="1" x14ac:dyDescent="0.2">
      <c r="A52" s="30" t="s">
        <v>349</v>
      </c>
      <c r="B52" s="132" t="s">
        <v>350</v>
      </c>
      <c r="C52" s="132"/>
      <c r="D52" s="31" t="s">
        <v>316</v>
      </c>
      <c r="E52" s="31" t="s">
        <v>351</v>
      </c>
      <c r="F52" s="32" t="s">
        <v>238</v>
      </c>
      <c r="G52" s="133">
        <v>3250</v>
      </c>
      <c r="H52" s="133"/>
      <c r="I52" s="32" t="s">
        <v>239</v>
      </c>
      <c r="J52" s="134">
        <v>3250</v>
      </c>
      <c r="K52" s="134"/>
    </row>
    <row r="53" spans="1:11" ht="158.25" customHeight="1" outlineLevel="1" x14ac:dyDescent="0.2">
      <c r="A53" s="30" t="s">
        <v>352</v>
      </c>
      <c r="B53" s="132" t="s">
        <v>353</v>
      </c>
      <c r="C53" s="132"/>
      <c r="D53" s="31" t="s">
        <v>253</v>
      </c>
      <c r="E53" s="31" t="s">
        <v>354</v>
      </c>
      <c r="F53" s="32" t="s">
        <v>238</v>
      </c>
      <c r="G53" s="133">
        <v>16519.419999999998</v>
      </c>
      <c r="H53" s="133"/>
      <c r="I53" s="32" t="s">
        <v>239</v>
      </c>
      <c r="J53" s="134">
        <v>16519.419999999998</v>
      </c>
      <c r="K53" s="134"/>
    </row>
    <row r="54" spans="1:11" ht="158.25" customHeight="1" outlineLevel="1" x14ac:dyDescent="0.2">
      <c r="A54" s="30" t="s">
        <v>352</v>
      </c>
      <c r="B54" s="132" t="s">
        <v>355</v>
      </c>
      <c r="C54" s="132"/>
      <c r="D54" s="31" t="s">
        <v>253</v>
      </c>
      <c r="E54" s="31" t="s">
        <v>356</v>
      </c>
      <c r="F54" s="32" t="s">
        <v>238</v>
      </c>
      <c r="G54" s="133">
        <v>8924.5300000000007</v>
      </c>
      <c r="H54" s="133"/>
      <c r="I54" s="32" t="s">
        <v>239</v>
      </c>
      <c r="J54" s="134">
        <v>8924.5300000000007</v>
      </c>
      <c r="K54" s="134"/>
    </row>
    <row r="55" spans="1:11" ht="158.25" customHeight="1" outlineLevel="1" x14ac:dyDescent="0.2">
      <c r="A55" s="30" t="s">
        <v>352</v>
      </c>
      <c r="B55" s="132" t="s">
        <v>357</v>
      </c>
      <c r="C55" s="132"/>
      <c r="D55" s="31" t="s">
        <v>253</v>
      </c>
      <c r="E55" s="31" t="s">
        <v>358</v>
      </c>
      <c r="F55" s="32" t="s">
        <v>238</v>
      </c>
      <c r="G55" s="133">
        <v>5899.79</v>
      </c>
      <c r="H55" s="133"/>
      <c r="I55" s="32" t="s">
        <v>239</v>
      </c>
      <c r="J55" s="134">
        <v>5899.79</v>
      </c>
      <c r="K55" s="134"/>
    </row>
    <row r="56" spans="1:11" ht="158.25" customHeight="1" outlineLevel="1" x14ac:dyDescent="0.2">
      <c r="A56" s="30" t="s">
        <v>352</v>
      </c>
      <c r="B56" s="132" t="s">
        <v>359</v>
      </c>
      <c r="C56" s="132"/>
      <c r="D56" s="31" t="s">
        <v>253</v>
      </c>
      <c r="E56" s="31" t="s">
        <v>360</v>
      </c>
      <c r="F56" s="32" t="s">
        <v>238</v>
      </c>
      <c r="G56" s="133">
        <v>14080.84</v>
      </c>
      <c r="H56" s="133"/>
      <c r="I56" s="32" t="s">
        <v>239</v>
      </c>
      <c r="J56" s="134">
        <v>14080.84</v>
      </c>
      <c r="K56" s="134"/>
    </row>
    <row r="57" spans="1:11" ht="113.25" customHeight="1" outlineLevel="1" x14ac:dyDescent="0.2">
      <c r="A57" s="30" t="s">
        <v>361</v>
      </c>
      <c r="B57" s="132" t="s">
        <v>362</v>
      </c>
      <c r="C57" s="132"/>
      <c r="D57" s="31" t="s">
        <v>263</v>
      </c>
      <c r="E57" s="31" t="s">
        <v>363</v>
      </c>
      <c r="F57" s="32" t="s">
        <v>238</v>
      </c>
      <c r="G57" s="133">
        <v>3000</v>
      </c>
      <c r="H57" s="133"/>
      <c r="I57" s="32" t="s">
        <v>239</v>
      </c>
      <c r="J57" s="134">
        <v>3000</v>
      </c>
      <c r="K57" s="134"/>
    </row>
    <row r="58" spans="1:11" ht="90.75" customHeight="1" outlineLevel="1" x14ac:dyDescent="0.2">
      <c r="A58" s="30" t="s">
        <v>364</v>
      </c>
      <c r="B58" s="150" t="s">
        <v>365</v>
      </c>
      <c r="C58" s="132"/>
      <c r="D58" s="31" t="s">
        <v>266</v>
      </c>
      <c r="E58" s="31" t="s">
        <v>366</v>
      </c>
      <c r="F58" s="32" t="s">
        <v>238</v>
      </c>
      <c r="G58" s="133">
        <v>98731</v>
      </c>
      <c r="H58" s="133"/>
      <c r="I58" s="32" t="s">
        <v>239</v>
      </c>
      <c r="J58" s="134">
        <v>98731</v>
      </c>
      <c r="K58" s="134"/>
    </row>
    <row r="59" spans="1:11" ht="90.75" customHeight="1" outlineLevel="1" x14ac:dyDescent="0.2">
      <c r="A59" s="30" t="s">
        <v>364</v>
      </c>
      <c r="B59" s="150" t="s">
        <v>367</v>
      </c>
      <c r="C59" s="132"/>
      <c r="D59" s="31" t="s">
        <v>266</v>
      </c>
      <c r="E59" s="31" t="s">
        <v>368</v>
      </c>
      <c r="F59" s="32" t="s">
        <v>238</v>
      </c>
      <c r="G59" s="133">
        <v>98500</v>
      </c>
      <c r="H59" s="133"/>
      <c r="I59" s="32" t="s">
        <v>239</v>
      </c>
      <c r="J59" s="134">
        <v>98500</v>
      </c>
      <c r="K59" s="134"/>
    </row>
    <row r="60" spans="1:11" ht="90.75" customHeight="1" outlineLevel="1" x14ac:dyDescent="0.2">
      <c r="A60" s="30" t="s">
        <v>364</v>
      </c>
      <c r="B60" s="150" t="s">
        <v>369</v>
      </c>
      <c r="C60" s="132"/>
      <c r="D60" s="31" t="s">
        <v>266</v>
      </c>
      <c r="E60" s="31" t="s">
        <v>370</v>
      </c>
      <c r="F60" s="32" t="s">
        <v>238</v>
      </c>
      <c r="G60" s="133">
        <v>97500</v>
      </c>
      <c r="H60" s="133"/>
      <c r="I60" s="32" t="s">
        <v>239</v>
      </c>
      <c r="J60" s="134">
        <v>97500</v>
      </c>
      <c r="K60" s="134"/>
    </row>
    <row r="61" spans="1:11" ht="90.75" customHeight="1" outlineLevel="1" x14ac:dyDescent="0.2">
      <c r="A61" s="30" t="s">
        <v>364</v>
      </c>
      <c r="B61" s="150" t="s">
        <v>371</v>
      </c>
      <c r="C61" s="132"/>
      <c r="D61" s="31" t="s">
        <v>266</v>
      </c>
      <c r="E61" s="31" t="s">
        <v>372</v>
      </c>
      <c r="F61" s="32" t="s">
        <v>238</v>
      </c>
      <c r="G61" s="133">
        <v>42998</v>
      </c>
      <c r="H61" s="133"/>
      <c r="I61" s="32" t="s">
        <v>239</v>
      </c>
      <c r="J61" s="134">
        <v>42998</v>
      </c>
      <c r="K61" s="134"/>
    </row>
    <row r="62" spans="1:11" ht="12.75" customHeight="1" x14ac:dyDescent="0.2">
      <c r="A62" s="151"/>
      <c r="B62" s="151"/>
      <c r="C62" s="151"/>
      <c r="D62" s="151"/>
      <c r="E62" s="151"/>
      <c r="F62" s="152">
        <v>903053.19</v>
      </c>
      <c r="G62" s="152"/>
      <c r="H62" s="152"/>
      <c r="I62" s="153">
        <v>903053.19</v>
      </c>
      <c r="J62" s="153"/>
      <c r="K62" s="153"/>
    </row>
  </sheetData>
  <mergeCells count="173">
    <mergeCell ref="A62:E62"/>
    <mergeCell ref="F62:H62"/>
    <mergeCell ref="I62:K62"/>
    <mergeCell ref="B60:C60"/>
    <mergeCell ref="G60:H60"/>
    <mergeCell ref="J60:K60"/>
    <mergeCell ref="B61:C61"/>
    <mergeCell ref="G61:H61"/>
    <mergeCell ref="J61:K61"/>
    <mergeCell ref="B58:C58"/>
    <mergeCell ref="G58:H58"/>
    <mergeCell ref="J58:K58"/>
    <mergeCell ref="B59:C59"/>
    <mergeCell ref="G59:H59"/>
    <mergeCell ref="J59:K59"/>
    <mergeCell ref="B56:C56"/>
    <mergeCell ref="G56:H56"/>
    <mergeCell ref="J56:K56"/>
    <mergeCell ref="B57:C57"/>
    <mergeCell ref="G57:H57"/>
    <mergeCell ref="J57:K57"/>
    <mergeCell ref="B54:C54"/>
    <mergeCell ref="G54:H54"/>
    <mergeCell ref="J54:K54"/>
    <mergeCell ref="B55:C55"/>
    <mergeCell ref="G55:H55"/>
    <mergeCell ref="J55:K55"/>
    <mergeCell ref="B52:C52"/>
    <mergeCell ref="G52:H52"/>
    <mergeCell ref="J52:K52"/>
    <mergeCell ref="B53:C53"/>
    <mergeCell ref="G53:H53"/>
    <mergeCell ref="J53:K53"/>
    <mergeCell ref="B50:C50"/>
    <mergeCell ref="G50:H50"/>
    <mergeCell ref="J50:K50"/>
    <mergeCell ref="B51:C51"/>
    <mergeCell ref="G51:H51"/>
    <mergeCell ref="J51:K51"/>
    <mergeCell ref="B48:C48"/>
    <mergeCell ref="G48:H48"/>
    <mergeCell ref="J48:K48"/>
    <mergeCell ref="B49:C49"/>
    <mergeCell ref="G49:H49"/>
    <mergeCell ref="J49:K49"/>
    <mergeCell ref="B46:C46"/>
    <mergeCell ref="G46:H46"/>
    <mergeCell ref="J46:K46"/>
    <mergeCell ref="B47:C47"/>
    <mergeCell ref="G47:H47"/>
    <mergeCell ref="J47:K47"/>
    <mergeCell ref="B44:C44"/>
    <mergeCell ref="G44:H44"/>
    <mergeCell ref="J44:K44"/>
    <mergeCell ref="B45:C45"/>
    <mergeCell ref="G45:H45"/>
    <mergeCell ref="J45:K45"/>
    <mergeCell ref="B42:C42"/>
    <mergeCell ref="G42:H42"/>
    <mergeCell ref="J42:K42"/>
    <mergeCell ref="B43:C43"/>
    <mergeCell ref="G43:H43"/>
    <mergeCell ref="J43:K43"/>
    <mergeCell ref="B40:C40"/>
    <mergeCell ref="G40:H40"/>
    <mergeCell ref="J40:K40"/>
    <mergeCell ref="B41:C41"/>
    <mergeCell ref="G41:H41"/>
    <mergeCell ref="J41:K41"/>
    <mergeCell ref="B38:C38"/>
    <mergeCell ref="G38:H38"/>
    <mergeCell ref="J38:K38"/>
    <mergeCell ref="B39:C39"/>
    <mergeCell ref="G39:H39"/>
    <mergeCell ref="J39:K39"/>
    <mergeCell ref="B36:C36"/>
    <mergeCell ref="G36:H36"/>
    <mergeCell ref="J36:K36"/>
    <mergeCell ref="B37:C37"/>
    <mergeCell ref="G37:H37"/>
    <mergeCell ref="J37:K37"/>
    <mergeCell ref="B34:C34"/>
    <mergeCell ref="G34:H34"/>
    <mergeCell ref="J34:K34"/>
    <mergeCell ref="B35:C35"/>
    <mergeCell ref="G35:H35"/>
    <mergeCell ref="J35:K35"/>
    <mergeCell ref="B32:C32"/>
    <mergeCell ref="G32:H32"/>
    <mergeCell ref="J32:K32"/>
    <mergeCell ref="B33:C33"/>
    <mergeCell ref="G33:H33"/>
    <mergeCell ref="J33:K33"/>
    <mergeCell ref="B30:C30"/>
    <mergeCell ref="G30:H30"/>
    <mergeCell ref="J30:K30"/>
    <mergeCell ref="B31:C31"/>
    <mergeCell ref="G31:H31"/>
    <mergeCell ref="J31:K31"/>
    <mergeCell ref="B28:C28"/>
    <mergeCell ref="G28:H28"/>
    <mergeCell ref="J28:K28"/>
    <mergeCell ref="B29:C29"/>
    <mergeCell ref="G29:H29"/>
    <mergeCell ref="J29:K29"/>
    <mergeCell ref="B26:C26"/>
    <mergeCell ref="G26:H26"/>
    <mergeCell ref="J26:K26"/>
    <mergeCell ref="B27:C27"/>
    <mergeCell ref="G27:H27"/>
    <mergeCell ref="J27:K27"/>
    <mergeCell ref="B24:C24"/>
    <mergeCell ref="G24:H24"/>
    <mergeCell ref="J24:K24"/>
    <mergeCell ref="B25:C25"/>
    <mergeCell ref="G25:H25"/>
    <mergeCell ref="J25:K25"/>
    <mergeCell ref="B22:C22"/>
    <mergeCell ref="G22:H22"/>
    <mergeCell ref="J22:K22"/>
    <mergeCell ref="B23:C23"/>
    <mergeCell ref="G23:H23"/>
    <mergeCell ref="J23:K23"/>
    <mergeCell ref="B20:C20"/>
    <mergeCell ref="G20:H20"/>
    <mergeCell ref="J20:K20"/>
    <mergeCell ref="B21:C21"/>
    <mergeCell ref="G21:H21"/>
    <mergeCell ref="J21:K21"/>
    <mergeCell ref="B18:C18"/>
    <mergeCell ref="G18:H18"/>
    <mergeCell ref="J18:K18"/>
    <mergeCell ref="B19:C19"/>
    <mergeCell ref="G19:H19"/>
    <mergeCell ref="J19:K19"/>
    <mergeCell ref="B16:C16"/>
    <mergeCell ref="G16:H16"/>
    <mergeCell ref="J16:K16"/>
    <mergeCell ref="B17:C17"/>
    <mergeCell ref="G17:H17"/>
    <mergeCell ref="J17:K17"/>
    <mergeCell ref="B14:C14"/>
    <mergeCell ref="G14:H14"/>
    <mergeCell ref="J14:K14"/>
    <mergeCell ref="B15:C15"/>
    <mergeCell ref="G15:H15"/>
    <mergeCell ref="J15:K15"/>
    <mergeCell ref="B12:C12"/>
    <mergeCell ref="G12:H12"/>
    <mergeCell ref="J12:K12"/>
    <mergeCell ref="B13:C13"/>
    <mergeCell ref="G13:H13"/>
    <mergeCell ref="J13:K13"/>
    <mergeCell ref="B11:C11"/>
    <mergeCell ref="G11:H11"/>
    <mergeCell ref="J11:K11"/>
    <mergeCell ref="A8:A9"/>
    <mergeCell ref="B8:C9"/>
    <mergeCell ref="D8:D9"/>
    <mergeCell ref="E8:E9"/>
    <mergeCell ref="F8:H8"/>
    <mergeCell ref="I8:K8"/>
    <mergeCell ref="G9:H9"/>
    <mergeCell ref="J9:K9"/>
    <mergeCell ref="A1:L1"/>
    <mergeCell ref="A2:L2"/>
    <mergeCell ref="A4:B4"/>
    <mergeCell ref="C4:L4"/>
    <mergeCell ref="A6:B6"/>
    <mergeCell ref="C6:L6"/>
    <mergeCell ref="B10:C10"/>
    <mergeCell ref="G10:H10"/>
    <mergeCell ref="J10:K10"/>
  </mergeCells>
  <pageMargins left="7.8740157480314946E-2" right="7.8740157480314946E-2" top="3.9370078740157473E-2" bottom="3.9370078740157473E-2" header="3.9370078740157473E-2" footer="3.9370078740157473E-2"/>
  <pageSetup paperSize="9" scale="0" fitToHeight="0" pageOrder="overThenDown" orientation="portrait" horizontalDpi="0" verticalDpi="0" copies="0"/>
  <headerFooter alignWithMargins="0">
    <oddFooter>&amp;L&amp;D &amp;T&amp;CСемёнова М.В.&amp;RСтраница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затраты</vt:lpstr>
      <vt:lpstr>20 ЭЭ</vt:lpstr>
      <vt:lpstr>проч</vt:lpstr>
      <vt:lpstr>затраты!Заголовки_для_печати</vt:lpstr>
      <vt:lpstr>затраты!Область_печати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econ02</dc:creator>
  <cp:lastModifiedBy>econ02</cp:lastModifiedBy>
  <cp:lastPrinted>2019-05-17T11:01:06Z</cp:lastPrinted>
  <dcterms:created xsi:type="dcterms:W3CDTF">2018-05-21T11:28:34Z</dcterms:created>
  <dcterms:modified xsi:type="dcterms:W3CDTF">2019-05-20T06:48:38Z</dcterms:modified>
</cp:coreProperties>
</file>